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39634847-EFEB-4D94-8AD4-44081AB0FBF5}" xr6:coauthVersionLast="47" xr6:coauthVersionMax="47" xr10:uidLastSave="{00000000-0000-0000-0000-000000000000}"/>
  <bookViews>
    <workbookView xWindow="-120" yWindow="-120" windowWidth="29040" windowHeight="15840" tabRatio="879" xr2:uid="{00000000-000D-0000-FFFF-FFFF00000000}"/>
  </bookViews>
  <sheets>
    <sheet name="Inventory" sheetId="9" r:id="rId1"/>
    <sheet name="Log" sheetId="10" r:id="rId2"/>
    <sheet name="VFA (12E 17 Crew 6 ARS)" sheetId="26" r:id="rId3"/>
    <sheet name="VFA (12E 17 Crew 5 ARS)" sheetId="3" r:id="rId4"/>
    <sheet name="VFA (12E 17 Crew 4 ARS)" sheetId="27" r:id="rId5"/>
    <sheet name="VFA (12E 17 Crew No ARS)" sheetId="42" r:id="rId6"/>
    <sheet name="VFA (12E 18 Crew 6 ARS)" sheetId="29" r:id="rId7"/>
    <sheet name="VFA (12E 18 Crew 5 ARS)" sheetId="30" r:id="rId8"/>
    <sheet name="VFA (12E 18 Crew 4 ARS)" sheetId="31" r:id="rId9"/>
    <sheet name="VFA (12E 18 Crew No ARS)" sheetId="43" r:id="rId10"/>
    <sheet name="VFA (11E 16 Crew 4 ARS)" sheetId="34" r:id="rId11"/>
    <sheet name="VFA (10E 15 Crew 4 ARS)" sheetId="22" r:id="rId12"/>
    <sheet name="VFA (10E 15 Crew No ARS)" sheetId="23" r:id="rId13"/>
    <sheet name="VFA (10E 16 Crew 4 ARS)" sheetId="32" r:id="rId14"/>
    <sheet name="VFA (10E 16 Crew No ARS)" sheetId="33" r:id="rId15"/>
    <sheet name="VFA (12E) FDNF (6 ARS) DRRS" sheetId="7" r:id="rId16"/>
    <sheet name="VFA (12E) FDNF (4 ARS) DRRS" sheetId="25" r:id="rId17"/>
    <sheet name="VFA (12E) FDNF (No ARS) DRRS" sheetId="28" r:id="rId18"/>
    <sheet name="VFA (10E) FDNF (6 ARS) DRRS" sheetId="8" r:id="rId19"/>
    <sheet name="VFA (10E) FDNF (4 ARS) DRRS" sheetId="19" r:id="rId20"/>
    <sheet name="VFA (10E) FDNF (No ARS) DRRS" sheetId="20" r:id="rId21"/>
    <sheet name="FA-18E Reduced MET Matrix" sheetId="41" r:id="rId22"/>
    <sheet name="FA-18EF Mission System Summary" sheetId="44" r:id="rId23"/>
    <sheet name="VFA E-F Mission Systems" sheetId="40" r:id="rId24"/>
    <sheet name="Definitions" sheetId="39"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44" l="1" a="1"/>
  <c r="A26" i="44" s="1"/>
  <c r="C2" i="44" l="1"/>
  <c r="D2" i="44"/>
  <c r="E2" i="44"/>
  <c r="F2" i="44"/>
  <c r="B2" i="44"/>
  <c r="C33" i="3" l="1"/>
  <c r="C36" i="3" s="1"/>
  <c r="D33" i="3"/>
  <c r="D36" i="3" s="1"/>
  <c r="E33" i="3"/>
  <c r="E36" i="3" s="1"/>
  <c r="F33" i="3"/>
  <c r="G33" i="3"/>
  <c r="H33" i="3"/>
  <c r="H36" i="3" s="1"/>
  <c r="I33" i="3"/>
  <c r="I36" i="3" s="1"/>
  <c r="J33" i="3"/>
  <c r="J36" i="3" s="1"/>
  <c r="K33" i="3"/>
  <c r="K36" i="3" s="1"/>
  <c r="L33" i="3"/>
  <c r="M33" i="3"/>
  <c r="M36" i="3" s="1"/>
  <c r="N33" i="3"/>
  <c r="O33" i="3"/>
  <c r="P33" i="3"/>
  <c r="P36" i="3" s="1"/>
  <c r="Q33" i="3"/>
  <c r="Q36" i="3" s="1"/>
  <c r="R33" i="3"/>
  <c r="R36" i="3" s="1"/>
  <c r="S33" i="3"/>
  <c r="T33" i="3"/>
  <c r="T36" i="3" s="1"/>
  <c r="U33" i="3"/>
  <c r="U36" i="3" s="1"/>
  <c r="V33" i="3"/>
  <c r="V36" i="3" s="1"/>
  <c r="W33" i="3"/>
  <c r="X33" i="3"/>
  <c r="X36" i="3" s="1"/>
  <c r="Y33" i="3"/>
  <c r="Y36" i="3" s="1"/>
  <c r="Z33" i="3"/>
  <c r="AA33" i="3"/>
  <c r="AA36" i="3" s="1"/>
  <c r="AB33" i="3"/>
  <c r="AC33" i="3"/>
  <c r="AC36" i="3" s="1"/>
  <c r="C35" i="3"/>
  <c r="D35" i="3"/>
  <c r="E35" i="3"/>
  <c r="F35" i="3"/>
  <c r="G35" i="3"/>
  <c r="H35" i="3"/>
  <c r="I35" i="3"/>
  <c r="J35" i="3"/>
  <c r="K35" i="3"/>
  <c r="L35" i="3"/>
  <c r="M35" i="3"/>
  <c r="N35" i="3"/>
  <c r="O35" i="3"/>
  <c r="P35" i="3"/>
  <c r="Q35" i="3"/>
  <c r="R35" i="3"/>
  <c r="S35" i="3"/>
  <c r="T35" i="3"/>
  <c r="U35" i="3"/>
  <c r="V35" i="3"/>
  <c r="W35" i="3"/>
  <c r="X35" i="3"/>
  <c r="Y35" i="3"/>
  <c r="Z35" i="3"/>
  <c r="AA35" i="3"/>
  <c r="AB35" i="3"/>
  <c r="AC35" i="3"/>
  <c r="F36" i="3"/>
  <c r="G36" i="3"/>
  <c r="L36" i="3"/>
  <c r="N36" i="3"/>
  <c r="O36" i="3"/>
  <c r="S36" i="3"/>
  <c r="W36" i="3"/>
  <c r="Z36" i="3"/>
  <c r="AB36" i="3"/>
  <c r="B35" i="3"/>
  <c r="B33" i="3"/>
  <c r="B36" i="3" s="1"/>
  <c r="B133" i="3"/>
  <c r="B133" i="27"/>
  <c r="B133" i="42"/>
  <c r="B133" i="29"/>
  <c r="B133" i="30"/>
  <c r="B133" i="31"/>
  <c r="B133" i="43"/>
  <c r="B133" i="34"/>
  <c r="B133" i="22"/>
  <c r="B133" i="23"/>
  <c r="B133" i="32"/>
  <c r="B133" i="33"/>
  <c r="B133" i="7"/>
  <c r="B133" i="25"/>
  <c r="B133" i="28"/>
  <c r="B133" i="8"/>
  <c r="B133" i="19"/>
  <c r="B133" i="20"/>
  <c r="B133" i="26"/>
  <c r="B132" i="3"/>
  <c r="B132" i="27"/>
  <c r="B132" i="42"/>
  <c r="B132" i="29"/>
  <c r="B132" i="30"/>
  <c r="B132" i="31"/>
  <c r="B132" i="43"/>
  <c r="B132" i="34"/>
  <c r="B132" i="22"/>
  <c r="B132" i="23"/>
  <c r="B132" i="32"/>
  <c r="B132" i="33"/>
  <c r="B132" i="7"/>
  <c r="B132" i="25"/>
  <c r="B132" i="28"/>
  <c r="B132" i="8"/>
  <c r="B132" i="19"/>
  <c r="B132" i="20"/>
  <c r="B132" i="26"/>
  <c r="B131" i="3"/>
  <c r="B131" i="27"/>
  <c r="B131" i="42"/>
  <c r="B131" i="29"/>
  <c r="B131" i="30"/>
  <c r="B131" i="31"/>
  <c r="B131" i="43"/>
  <c r="B131" i="34"/>
  <c r="B131" i="22"/>
  <c r="B131" i="23"/>
  <c r="B131" i="32"/>
  <c r="B131" i="33"/>
  <c r="B131" i="7"/>
  <c r="B131" i="25"/>
  <c r="B131" i="28"/>
  <c r="B131" i="8"/>
  <c r="B131" i="19"/>
  <c r="B131" i="20"/>
  <c r="B131" i="26"/>
  <c r="B130" i="3"/>
  <c r="B130" i="27"/>
  <c r="B130" i="42"/>
  <c r="B130" i="29"/>
  <c r="B130" i="30"/>
  <c r="B130" i="31"/>
  <c r="B130" i="43"/>
  <c r="B130" i="34"/>
  <c r="B130" i="22"/>
  <c r="B130" i="23"/>
  <c r="B130" i="32"/>
  <c r="B130" i="33"/>
  <c r="B130" i="7"/>
  <c r="B130" i="25"/>
  <c r="B130" i="28"/>
  <c r="B130" i="8"/>
  <c r="B130" i="19"/>
  <c r="B130" i="20"/>
  <c r="B130" i="26"/>
  <c r="B129" i="3"/>
  <c r="B129" i="27"/>
  <c r="B129" i="42"/>
  <c r="B129" i="29"/>
  <c r="B129" i="30"/>
  <c r="B129" i="31"/>
  <c r="B129" i="43"/>
  <c r="B129" i="34"/>
  <c r="B129" i="22"/>
  <c r="B129" i="23"/>
  <c r="B129" i="32"/>
  <c r="B129" i="33"/>
  <c r="B129" i="7"/>
  <c r="B129" i="25"/>
  <c r="B129" i="28"/>
  <c r="B129" i="8"/>
  <c r="B129" i="19"/>
  <c r="B129" i="20"/>
  <c r="B129" i="26"/>
  <c r="B128" i="3"/>
  <c r="B128" i="27"/>
  <c r="B128" i="42"/>
  <c r="B128" i="29"/>
  <c r="B128" i="30"/>
  <c r="B128" i="31"/>
  <c r="B128" i="43"/>
  <c r="B128" i="34"/>
  <c r="B128" i="22"/>
  <c r="B128" i="23"/>
  <c r="B128" i="32"/>
  <c r="B128" i="33"/>
  <c r="B128" i="7"/>
  <c r="B128" i="25"/>
  <c r="B128" i="28"/>
  <c r="B128" i="8"/>
  <c r="B128" i="19"/>
  <c r="B128" i="20"/>
  <c r="B128" i="26"/>
  <c r="B127" i="3"/>
  <c r="B127" i="27"/>
  <c r="B127" i="42"/>
  <c r="B127" i="29"/>
  <c r="B127" i="30"/>
  <c r="B127" i="31"/>
  <c r="B127" i="43"/>
  <c r="B127" i="34"/>
  <c r="B127" i="22"/>
  <c r="B127" i="23"/>
  <c r="B127" i="32"/>
  <c r="B127" i="33"/>
  <c r="B127" i="7"/>
  <c r="B127" i="25"/>
  <c r="B127" i="28"/>
  <c r="B127" i="8"/>
  <c r="B127" i="19"/>
  <c r="B127" i="20"/>
  <c r="B127" i="26"/>
  <c r="B126" i="3"/>
  <c r="B126" i="27"/>
  <c r="B126" i="42"/>
  <c r="B126" i="29"/>
  <c r="B126" i="30"/>
  <c r="B126" i="31"/>
  <c r="B126" i="43"/>
  <c r="B126" i="34"/>
  <c r="B126" i="22"/>
  <c r="B126" i="23"/>
  <c r="B126" i="32"/>
  <c r="B126" i="33"/>
  <c r="B126" i="7"/>
  <c r="B126" i="25"/>
  <c r="B126" i="28"/>
  <c r="B126" i="8"/>
  <c r="B126" i="19"/>
  <c r="B126" i="20"/>
  <c r="B126" i="26"/>
  <c r="B125" i="3"/>
  <c r="B125" i="27"/>
  <c r="B125" i="42"/>
  <c r="B125" i="29"/>
  <c r="B125" i="30"/>
  <c r="B125" i="31"/>
  <c r="B125" i="43"/>
  <c r="B125" i="34"/>
  <c r="B125" i="22"/>
  <c r="B125" i="23"/>
  <c r="B125" i="32"/>
  <c r="B125" i="33"/>
  <c r="B125" i="7"/>
  <c r="B125" i="25"/>
  <c r="B125" i="28"/>
  <c r="B125" i="8"/>
  <c r="B125" i="19"/>
  <c r="B125" i="20"/>
  <c r="B125" i="26"/>
  <c r="B124" i="3"/>
  <c r="B124" i="27"/>
  <c r="B124" i="42"/>
  <c r="B124" i="29"/>
  <c r="B124" i="30"/>
  <c r="B124" i="31"/>
  <c r="B124" i="43"/>
  <c r="B124" i="34"/>
  <c r="B124" i="22"/>
  <c r="B124" i="23"/>
  <c r="B124" i="32"/>
  <c r="B124" i="33"/>
  <c r="B124" i="7"/>
  <c r="B124" i="25"/>
  <c r="B124" i="28"/>
  <c r="B124" i="8"/>
  <c r="B124" i="19"/>
  <c r="B124" i="20"/>
  <c r="B124" i="26"/>
  <c r="B123" i="3"/>
  <c r="E34" i="3" s="1"/>
  <c r="E37" i="3" s="1"/>
  <c r="B123" i="27"/>
  <c r="B123" i="42"/>
  <c r="B123" i="29"/>
  <c r="B123" i="30"/>
  <c r="B123" i="31"/>
  <c r="B123" i="43"/>
  <c r="B123" i="34"/>
  <c r="B123" i="22"/>
  <c r="B123" i="23"/>
  <c r="B123" i="32"/>
  <c r="B123" i="33"/>
  <c r="B123" i="7"/>
  <c r="B123" i="25"/>
  <c r="B123" i="28"/>
  <c r="B123" i="8"/>
  <c r="B123" i="19"/>
  <c r="B123" i="20"/>
  <c r="B123" i="26"/>
  <c r="E24" i="9"/>
  <c r="E25" i="9"/>
  <c r="E26" i="9"/>
  <c r="E27" i="9"/>
  <c r="D22" i="9"/>
  <c r="E22" i="9" s="1"/>
  <c r="A22" i="9"/>
  <c r="A9" i="9"/>
  <c r="AA48" i="3" l="1"/>
  <c r="AA46" i="3"/>
  <c r="AA44" i="3"/>
  <c r="AA42" i="3"/>
  <c r="AA40" i="3"/>
  <c r="AA47" i="3"/>
  <c r="AA45" i="3"/>
  <c r="AA43" i="3"/>
  <c r="AA41" i="3"/>
  <c r="AA39" i="3"/>
  <c r="J48" i="3"/>
  <c r="J46" i="3"/>
  <c r="J44" i="3"/>
  <c r="J42" i="3"/>
  <c r="J40" i="3"/>
  <c r="J47" i="3"/>
  <c r="J43" i="3"/>
  <c r="J39" i="3"/>
  <c r="J45" i="3"/>
  <c r="J41" i="3"/>
  <c r="Y48" i="3"/>
  <c r="Y46" i="3"/>
  <c r="Y44" i="3"/>
  <c r="Y42" i="3"/>
  <c r="Y40" i="3"/>
  <c r="Y45" i="3"/>
  <c r="Y41" i="3"/>
  <c r="Y47" i="3"/>
  <c r="Y39" i="3"/>
  <c r="Y43" i="3"/>
  <c r="I42" i="3"/>
  <c r="I40" i="3"/>
  <c r="I48" i="3"/>
  <c r="I46" i="3"/>
  <c r="I44" i="3"/>
  <c r="I45" i="3"/>
  <c r="I41" i="3"/>
  <c r="I47" i="3"/>
  <c r="I43" i="3"/>
  <c r="I39" i="3"/>
  <c r="K48" i="3"/>
  <c r="K46" i="3"/>
  <c r="K44" i="3"/>
  <c r="K42" i="3"/>
  <c r="K40" i="3"/>
  <c r="K47" i="3"/>
  <c r="K45" i="3"/>
  <c r="K43" i="3"/>
  <c r="K41" i="3"/>
  <c r="K39" i="3"/>
  <c r="X45" i="3"/>
  <c r="X41" i="3"/>
  <c r="X46" i="3"/>
  <c r="X42" i="3"/>
  <c r="X43" i="3"/>
  <c r="X39" i="3"/>
  <c r="X47" i="3"/>
  <c r="X44" i="3"/>
  <c r="X48" i="3"/>
  <c r="X40" i="3"/>
  <c r="H45" i="3"/>
  <c r="H41" i="3"/>
  <c r="H46" i="3"/>
  <c r="H42" i="3"/>
  <c r="H48" i="3"/>
  <c r="H39" i="3"/>
  <c r="H40" i="3"/>
  <c r="H43" i="3"/>
  <c r="H47" i="3"/>
  <c r="H44" i="3"/>
  <c r="C48" i="3"/>
  <c r="C46" i="3"/>
  <c r="C44" i="3"/>
  <c r="C42" i="3"/>
  <c r="C40" i="3"/>
  <c r="C47" i="3"/>
  <c r="C45" i="3"/>
  <c r="C43" i="3"/>
  <c r="C41" i="3"/>
  <c r="C39" i="3"/>
  <c r="V47" i="3"/>
  <c r="V45" i="3"/>
  <c r="V43" i="3"/>
  <c r="V41" i="3"/>
  <c r="V39" i="3"/>
  <c r="V46" i="3"/>
  <c r="V42" i="3"/>
  <c r="V44" i="3"/>
  <c r="V48" i="3"/>
  <c r="V40" i="3"/>
  <c r="Z48" i="3"/>
  <c r="Z46" i="3"/>
  <c r="Z44" i="3"/>
  <c r="Z42" i="3"/>
  <c r="Z40" i="3"/>
  <c r="Z47" i="3"/>
  <c r="Z43" i="3"/>
  <c r="Z39" i="3"/>
  <c r="Z45" i="3"/>
  <c r="Z41" i="3"/>
  <c r="L46" i="3"/>
  <c r="L42" i="3"/>
  <c r="L47" i="3"/>
  <c r="L43" i="3"/>
  <c r="L39" i="3"/>
  <c r="L40" i="3"/>
  <c r="L41" i="3"/>
  <c r="L44" i="3"/>
  <c r="L48" i="3"/>
  <c r="L45" i="3"/>
  <c r="P47" i="3"/>
  <c r="P43" i="3"/>
  <c r="P39" i="3"/>
  <c r="P48" i="3"/>
  <c r="P44" i="3"/>
  <c r="P40" i="3"/>
  <c r="P41" i="3"/>
  <c r="P46" i="3"/>
  <c r="P42" i="3"/>
  <c r="P45" i="3"/>
  <c r="W47" i="3"/>
  <c r="W45" i="3"/>
  <c r="W43" i="3"/>
  <c r="W41" i="3"/>
  <c r="W39" i="3"/>
  <c r="W48" i="3"/>
  <c r="W46" i="3"/>
  <c r="W44" i="3"/>
  <c r="W42" i="3"/>
  <c r="W40" i="3"/>
  <c r="AC47" i="3"/>
  <c r="AC45" i="3"/>
  <c r="AC43" i="3"/>
  <c r="AC41" i="3"/>
  <c r="AC39" i="3"/>
  <c r="AC46" i="3"/>
  <c r="AC42" i="3"/>
  <c r="AC48" i="3"/>
  <c r="AC44" i="3"/>
  <c r="AC40" i="3"/>
  <c r="U41" i="3"/>
  <c r="U39" i="3"/>
  <c r="U47" i="3"/>
  <c r="U45" i="3"/>
  <c r="U43" i="3"/>
  <c r="U48" i="3"/>
  <c r="U44" i="3"/>
  <c r="U40" i="3"/>
  <c r="U46" i="3"/>
  <c r="U42" i="3"/>
  <c r="M39" i="3"/>
  <c r="M47" i="3"/>
  <c r="M45" i="3"/>
  <c r="M43" i="3"/>
  <c r="M41" i="3"/>
  <c r="M46" i="3"/>
  <c r="M42" i="3"/>
  <c r="M48" i="3"/>
  <c r="M44" i="3"/>
  <c r="M40" i="3"/>
  <c r="E41" i="3"/>
  <c r="E39" i="3"/>
  <c r="E47" i="3"/>
  <c r="E45" i="3"/>
  <c r="E43" i="3"/>
  <c r="E48" i="3"/>
  <c r="E44" i="3"/>
  <c r="E40" i="3"/>
  <c r="E46" i="3"/>
  <c r="E42" i="3"/>
  <c r="B48" i="3"/>
  <c r="B46" i="3"/>
  <c r="B44" i="3"/>
  <c r="B42" i="3"/>
  <c r="B40" i="3"/>
  <c r="B45" i="3"/>
  <c r="B41" i="3"/>
  <c r="B39" i="3"/>
  <c r="B43" i="3"/>
  <c r="B47" i="3"/>
  <c r="T48" i="3"/>
  <c r="T44" i="3"/>
  <c r="T40" i="3"/>
  <c r="T45" i="3"/>
  <c r="T41" i="3"/>
  <c r="T46" i="3"/>
  <c r="T42" i="3"/>
  <c r="T43" i="3"/>
  <c r="T47" i="3"/>
  <c r="T39" i="3"/>
  <c r="D48" i="3"/>
  <c r="D44" i="3"/>
  <c r="D40" i="3"/>
  <c r="D45" i="3"/>
  <c r="D41" i="3"/>
  <c r="D39" i="3"/>
  <c r="D42" i="3"/>
  <c r="D46" i="3"/>
  <c r="D43" i="3"/>
  <c r="D47" i="3"/>
  <c r="S48" i="3"/>
  <c r="S46" i="3"/>
  <c r="S44" i="3"/>
  <c r="S42" i="3"/>
  <c r="S40" i="3"/>
  <c r="S47" i="3"/>
  <c r="S45" i="3"/>
  <c r="S43" i="3"/>
  <c r="S41" i="3"/>
  <c r="S39" i="3"/>
  <c r="G47" i="3"/>
  <c r="G45" i="3"/>
  <c r="G43" i="3"/>
  <c r="G41" i="3"/>
  <c r="G39" i="3"/>
  <c r="G48" i="3"/>
  <c r="G46" i="3"/>
  <c r="G44" i="3"/>
  <c r="G42" i="3"/>
  <c r="G40" i="3"/>
  <c r="AB46" i="3"/>
  <c r="AB42" i="3"/>
  <c r="AB47" i="3"/>
  <c r="AB43" i="3"/>
  <c r="AB39" i="3"/>
  <c r="AB44" i="3"/>
  <c r="AB48" i="3"/>
  <c r="AB45" i="3"/>
  <c r="AB40" i="3"/>
  <c r="AB41" i="3"/>
  <c r="O47" i="3"/>
  <c r="O45" i="3"/>
  <c r="O43" i="3"/>
  <c r="O41" i="3"/>
  <c r="O39" i="3"/>
  <c r="O48" i="3"/>
  <c r="O46" i="3"/>
  <c r="O44" i="3"/>
  <c r="O42" i="3"/>
  <c r="O40" i="3"/>
  <c r="F47" i="3"/>
  <c r="F45" i="3"/>
  <c r="F43" i="3"/>
  <c r="F41" i="3"/>
  <c r="F39" i="3"/>
  <c r="F46" i="3"/>
  <c r="F42" i="3"/>
  <c r="F48" i="3"/>
  <c r="F40" i="3"/>
  <c r="F44" i="3"/>
  <c r="R48" i="3"/>
  <c r="R46" i="3"/>
  <c r="R44" i="3"/>
  <c r="R42" i="3"/>
  <c r="R40" i="3"/>
  <c r="R45" i="3"/>
  <c r="R41" i="3"/>
  <c r="R43" i="3"/>
  <c r="R47" i="3"/>
  <c r="R39" i="3"/>
  <c r="N47" i="3"/>
  <c r="N45" i="3"/>
  <c r="N43" i="3"/>
  <c r="N41" i="3"/>
  <c r="N39" i="3"/>
  <c r="N48" i="3"/>
  <c r="N44" i="3"/>
  <c r="N40" i="3"/>
  <c r="N46" i="3"/>
  <c r="N42" i="3"/>
  <c r="Q40" i="3"/>
  <c r="Q48" i="3"/>
  <c r="Q46" i="3"/>
  <c r="Q44" i="3"/>
  <c r="Q42" i="3"/>
  <c r="Q47" i="3"/>
  <c r="Q43" i="3"/>
  <c r="Q39" i="3"/>
  <c r="Q45" i="3"/>
  <c r="Q41" i="3"/>
  <c r="T34" i="3"/>
  <c r="T37" i="3" s="1"/>
  <c r="S34" i="3"/>
  <c r="S37" i="3" s="1"/>
  <c r="R34" i="3"/>
  <c r="R37" i="3" s="1"/>
  <c r="Q34" i="3"/>
  <c r="Q37" i="3" s="1"/>
  <c r="D34" i="3"/>
  <c r="D37" i="3" s="1"/>
  <c r="C34" i="3"/>
  <c r="C37" i="3" s="1"/>
  <c r="P34" i="3"/>
  <c r="P37" i="3" s="1"/>
  <c r="O34" i="3"/>
  <c r="O37" i="3" s="1"/>
  <c r="N34" i="3"/>
  <c r="N37" i="3" s="1"/>
  <c r="AC34" i="3"/>
  <c r="AC37" i="3" s="1"/>
  <c r="M34" i="3"/>
  <c r="M37" i="3" s="1"/>
  <c r="B34" i="3"/>
  <c r="B37" i="3" s="1"/>
  <c r="AB34" i="3"/>
  <c r="AB37" i="3" s="1"/>
  <c r="L34" i="3"/>
  <c r="L37" i="3" s="1"/>
  <c r="AA34" i="3"/>
  <c r="AA37" i="3" s="1"/>
  <c r="K34" i="3"/>
  <c r="K37" i="3" s="1"/>
  <c r="Z34" i="3"/>
  <c r="Z37" i="3" s="1"/>
  <c r="J34" i="3"/>
  <c r="J37" i="3" s="1"/>
  <c r="Y34" i="3"/>
  <c r="Y37" i="3" s="1"/>
  <c r="I34" i="3"/>
  <c r="I37" i="3" s="1"/>
  <c r="X34" i="3"/>
  <c r="X37" i="3" s="1"/>
  <c r="H34" i="3"/>
  <c r="H37" i="3" s="1"/>
  <c r="W34" i="3"/>
  <c r="W37" i="3" s="1"/>
  <c r="G34" i="3"/>
  <c r="G37" i="3" s="1"/>
  <c r="V34" i="3"/>
  <c r="V37" i="3" s="1"/>
  <c r="F34" i="3"/>
  <c r="F37" i="3" s="1"/>
  <c r="U34" i="3"/>
  <c r="U37" i="3" s="1"/>
  <c r="A125" i="3"/>
  <c r="A126" i="3"/>
  <c r="A127" i="3"/>
  <c r="A128" i="3"/>
  <c r="A129" i="3"/>
  <c r="A130" i="3"/>
  <c r="A131" i="3"/>
  <c r="A132" i="3"/>
  <c r="A133" i="3"/>
  <c r="A125" i="27"/>
  <c r="A126" i="27"/>
  <c r="A127" i="27"/>
  <c r="A128" i="27"/>
  <c r="A129" i="27"/>
  <c r="A130" i="27"/>
  <c r="A131" i="27"/>
  <c r="A132" i="27"/>
  <c r="A133" i="27"/>
  <c r="A125" i="42"/>
  <c r="A126" i="42"/>
  <c r="A127" i="42"/>
  <c r="A128" i="42"/>
  <c r="A129" i="42"/>
  <c r="A130" i="42"/>
  <c r="A131" i="42"/>
  <c r="A132" i="42"/>
  <c r="A133" i="42"/>
  <c r="A125" i="29"/>
  <c r="A126" i="29"/>
  <c r="A127" i="29"/>
  <c r="A128" i="29"/>
  <c r="A129" i="29"/>
  <c r="A130" i="29"/>
  <c r="A131" i="29"/>
  <c r="A132" i="29"/>
  <c r="A133" i="29"/>
  <c r="A125" i="30"/>
  <c r="A126" i="30"/>
  <c r="A127" i="30"/>
  <c r="A128" i="30"/>
  <c r="A129" i="30"/>
  <c r="A130" i="30"/>
  <c r="A131" i="30"/>
  <c r="A132" i="30"/>
  <c r="A133" i="30"/>
  <c r="A125" i="31"/>
  <c r="A126" i="31"/>
  <c r="A127" i="31"/>
  <c r="A128" i="31"/>
  <c r="A129" i="31"/>
  <c r="A130" i="31"/>
  <c r="A131" i="31"/>
  <c r="A132" i="31"/>
  <c r="A133" i="31"/>
  <c r="A125" i="43"/>
  <c r="A126" i="43"/>
  <c r="A127" i="43"/>
  <c r="A128" i="43"/>
  <c r="A129" i="43"/>
  <c r="A130" i="43"/>
  <c r="A131" i="43"/>
  <c r="A132" i="43"/>
  <c r="A133" i="43"/>
  <c r="A125" i="34"/>
  <c r="A126" i="34"/>
  <c r="A127" i="34"/>
  <c r="A128" i="34"/>
  <c r="A129" i="34"/>
  <c r="A130" i="34"/>
  <c r="A131" i="34"/>
  <c r="A132" i="34"/>
  <c r="A133" i="34"/>
  <c r="A125" i="22"/>
  <c r="A126" i="22"/>
  <c r="A127" i="22"/>
  <c r="A128" i="22"/>
  <c r="A129" i="22"/>
  <c r="A130" i="22"/>
  <c r="A131" i="22"/>
  <c r="A132" i="22"/>
  <c r="A133" i="22"/>
  <c r="A125" i="23"/>
  <c r="A126" i="23"/>
  <c r="A127" i="23"/>
  <c r="A128" i="23"/>
  <c r="A129" i="23"/>
  <c r="A130" i="23"/>
  <c r="A131" i="23"/>
  <c r="A132" i="23"/>
  <c r="A133" i="23"/>
  <c r="A125" i="32"/>
  <c r="A126" i="32"/>
  <c r="A127" i="32"/>
  <c r="A128" i="32"/>
  <c r="A129" i="32"/>
  <c r="A130" i="32"/>
  <c r="A131" i="32"/>
  <c r="A132" i="32"/>
  <c r="A133" i="32"/>
  <c r="A125" i="33"/>
  <c r="A126" i="33"/>
  <c r="A127" i="33"/>
  <c r="A128" i="33"/>
  <c r="A129" i="33"/>
  <c r="A130" i="33"/>
  <c r="A131" i="33"/>
  <c r="A132" i="33"/>
  <c r="A133" i="33"/>
  <c r="A125" i="7"/>
  <c r="A126" i="7"/>
  <c r="A127" i="7"/>
  <c r="A128" i="7"/>
  <c r="A129" i="7"/>
  <c r="A130" i="7"/>
  <c r="A131" i="7"/>
  <c r="A132" i="7"/>
  <c r="A133" i="7"/>
  <c r="A125" i="25"/>
  <c r="A126" i="25"/>
  <c r="A127" i="25"/>
  <c r="A128" i="25"/>
  <c r="A129" i="25"/>
  <c r="A130" i="25"/>
  <c r="A131" i="25"/>
  <c r="A132" i="25"/>
  <c r="A133" i="25"/>
  <c r="A125" i="28"/>
  <c r="A126" i="28"/>
  <c r="A127" i="28"/>
  <c r="A128" i="28"/>
  <c r="A129" i="28"/>
  <c r="A130" i="28"/>
  <c r="A131" i="28"/>
  <c r="A132" i="28"/>
  <c r="A133" i="28"/>
  <c r="A125" i="8"/>
  <c r="A126" i="8"/>
  <c r="A127" i="8"/>
  <c r="A128" i="8"/>
  <c r="A129" i="8"/>
  <c r="A130" i="8"/>
  <c r="A131" i="8"/>
  <c r="A132" i="8"/>
  <c r="A133" i="8"/>
  <c r="A125" i="19"/>
  <c r="A126" i="19"/>
  <c r="A127" i="19"/>
  <c r="A128" i="19"/>
  <c r="A129" i="19"/>
  <c r="A130" i="19"/>
  <c r="A131" i="19"/>
  <c r="A132" i="19"/>
  <c r="A133" i="19"/>
  <c r="A125" i="20"/>
  <c r="A126" i="20"/>
  <c r="A127" i="20"/>
  <c r="A128" i="20"/>
  <c r="A129" i="20"/>
  <c r="A130" i="20"/>
  <c r="A131" i="20"/>
  <c r="A132" i="20"/>
  <c r="A133" i="20"/>
  <c r="A125" i="26"/>
  <c r="A126" i="26"/>
  <c r="A127" i="26"/>
  <c r="A128" i="26"/>
  <c r="A129" i="26"/>
  <c r="A130" i="26"/>
  <c r="A131" i="26"/>
  <c r="A132" i="26"/>
  <c r="A133" i="26"/>
  <c r="A124" i="3"/>
  <c r="A124" i="27"/>
  <c r="A124" i="42"/>
  <c r="A124" i="29"/>
  <c r="A124" i="30"/>
  <c r="A124" i="31"/>
  <c r="A124" i="43"/>
  <c r="A124" i="34"/>
  <c r="A124" i="22"/>
  <c r="A124" i="23"/>
  <c r="A124" i="32"/>
  <c r="A124" i="33"/>
  <c r="A124" i="7"/>
  <c r="A124" i="25"/>
  <c r="A124" i="28"/>
  <c r="A124" i="8"/>
  <c r="A124" i="19"/>
  <c r="A124" i="20"/>
  <c r="A124" i="26"/>
  <c r="C9" i="9" l="1"/>
  <c r="C5" i="9"/>
  <c r="C6" i="9"/>
  <c r="C7" i="9"/>
  <c r="C8" i="9"/>
  <c r="C10" i="9"/>
  <c r="C11" i="9"/>
  <c r="C12" i="9"/>
  <c r="C13" i="9"/>
  <c r="C14" i="9"/>
  <c r="C15" i="9"/>
  <c r="C16" i="9"/>
  <c r="C17" i="9"/>
  <c r="C18" i="9"/>
  <c r="C19" i="9"/>
  <c r="C20" i="9"/>
  <c r="D9" i="9"/>
  <c r="E9" i="9" s="1"/>
  <c r="D5" i="9"/>
  <c r="E5" i="9" s="1"/>
  <c r="B80" i="43" a="1"/>
  <c r="B80" i="43" s="1"/>
  <c r="W77" i="43"/>
  <c r="V77" i="43"/>
  <c r="U77" i="43"/>
  <c r="T77" i="43"/>
  <c r="S77" i="43"/>
  <c r="R77" i="43"/>
  <c r="AC64" i="43"/>
  <c r="AB64" i="43"/>
  <c r="AA64" i="43"/>
  <c r="Z64" i="43"/>
  <c r="Y64" i="43"/>
  <c r="X64" i="43"/>
  <c r="W64" i="43"/>
  <c r="V64" i="43"/>
  <c r="U64" i="43"/>
  <c r="T64" i="43"/>
  <c r="S64" i="43"/>
  <c r="R64" i="43"/>
  <c r="Q64" i="43"/>
  <c r="P64" i="43"/>
  <c r="O64" i="43"/>
  <c r="N64" i="43"/>
  <c r="M64" i="43"/>
  <c r="L64" i="43"/>
  <c r="K64" i="43"/>
  <c r="J64" i="43"/>
  <c r="I64" i="43"/>
  <c r="H64" i="43"/>
  <c r="G64" i="43"/>
  <c r="F64" i="43"/>
  <c r="E64" i="43"/>
  <c r="D64" i="43"/>
  <c r="C64" i="43"/>
  <c r="B64" i="43"/>
  <c r="A64" i="43"/>
  <c r="AB63" i="43"/>
  <c r="AA63" i="43"/>
  <c r="Z63" i="43"/>
  <c r="Y63" i="43"/>
  <c r="X63" i="43"/>
  <c r="W63" i="43"/>
  <c r="V63" i="43"/>
  <c r="U63" i="43"/>
  <c r="T63" i="43"/>
  <c r="S63" i="43"/>
  <c r="R63" i="43"/>
  <c r="Q63" i="43"/>
  <c r="P63" i="43"/>
  <c r="O63" i="43"/>
  <c r="N63" i="43"/>
  <c r="M63" i="43"/>
  <c r="L63" i="43"/>
  <c r="K63" i="43"/>
  <c r="J63" i="43"/>
  <c r="I63" i="43"/>
  <c r="H63" i="43"/>
  <c r="G63" i="43"/>
  <c r="F63" i="43"/>
  <c r="E63" i="43"/>
  <c r="D63" i="43"/>
  <c r="C63" i="43"/>
  <c r="B63" i="43"/>
  <c r="A63" i="43"/>
  <c r="AB62" i="43"/>
  <c r="AA62" i="43"/>
  <c r="Z62" i="43"/>
  <c r="Y62" i="43"/>
  <c r="X62" i="43"/>
  <c r="W62" i="43"/>
  <c r="V62" i="43"/>
  <c r="U62" i="43"/>
  <c r="T62" i="43"/>
  <c r="S62" i="43"/>
  <c r="R62" i="43"/>
  <c r="Q62" i="43"/>
  <c r="P62" i="43"/>
  <c r="O62" i="43"/>
  <c r="N62" i="43"/>
  <c r="M62" i="43"/>
  <c r="L62" i="43"/>
  <c r="K62" i="43"/>
  <c r="J62" i="43"/>
  <c r="I62" i="43"/>
  <c r="H62" i="43"/>
  <c r="G62" i="43"/>
  <c r="F62" i="43"/>
  <c r="E62" i="43"/>
  <c r="D62" i="43"/>
  <c r="C62" i="43"/>
  <c r="B62" i="43"/>
  <c r="A62" i="43"/>
  <c r="AB61" i="43"/>
  <c r="AA61" i="43"/>
  <c r="Z61" i="43"/>
  <c r="Y61" i="43"/>
  <c r="X61" i="43"/>
  <c r="W61" i="43"/>
  <c r="V61" i="43"/>
  <c r="U61" i="43"/>
  <c r="T61" i="43"/>
  <c r="S61" i="43"/>
  <c r="R61" i="43"/>
  <c r="Q61" i="43"/>
  <c r="P61" i="43"/>
  <c r="O61" i="43"/>
  <c r="N61" i="43"/>
  <c r="M61" i="43"/>
  <c r="L61" i="43"/>
  <c r="K61" i="43"/>
  <c r="J61" i="43"/>
  <c r="I61" i="43"/>
  <c r="H61" i="43"/>
  <c r="G61" i="43"/>
  <c r="F61" i="43"/>
  <c r="E61" i="43"/>
  <c r="D61" i="43"/>
  <c r="C61" i="43"/>
  <c r="B61" i="43"/>
  <c r="A61" i="43"/>
  <c r="AC60" i="43"/>
  <c r="AB60" i="43"/>
  <c r="AA60" i="43"/>
  <c r="Z60" i="43"/>
  <c r="Y60" i="43"/>
  <c r="X60" i="43"/>
  <c r="W60" i="43"/>
  <c r="V60" i="43"/>
  <c r="U60" i="43"/>
  <c r="T60" i="43"/>
  <c r="S60" i="43"/>
  <c r="R60" i="43"/>
  <c r="Q60" i="43"/>
  <c r="P60" i="43"/>
  <c r="O60" i="43"/>
  <c r="N60" i="43"/>
  <c r="M60" i="43"/>
  <c r="L60" i="43"/>
  <c r="K60" i="43"/>
  <c r="J60" i="43"/>
  <c r="I60" i="43"/>
  <c r="H60" i="43"/>
  <c r="G60" i="43"/>
  <c r="F60" i="43"/>
  <c r="E60" i="43"/>
  <c r="D60" i="43"/>
  <c r="C60" i="43"/>
  <c r="B60" i="43"/>
  <c r="A60" i="43"/>
  <c r="AC59" i="43"/>
  <c r="AB59" i="43"/>
  <c r="AA59" i="43"/>
  <c r="Z59" i="43"/>
  <c r="Y59" i="43"/>
  <c r="X59" i="43"/>
  <c r="W59" i="43"/>
  <c r="V59" i="43"/>
  <c r="U59" i="43"/>
  <c r="T59" i="43"/>
  <c r="S59" i="43"/>
  <c r="R59" i="43"/>
  <c r="Q59" i="43"/>
  <c r="P59" i="43"/>
  <c r="O59" i="43"/>
  <c r="N59" i="43"/>
  <c r="M59" i="43"/>
  <c r="L59" i="43"/>
  <c r="K59" i="43"/>
  <c r="J59" i="43"/>
  <c r="I59" i="43"/>
  <c r="H59" i="43"/>
  <c r="G59" i="43"/>
  <c r="F59" i="43"/>
  <c r="E59" i="43"/>
  <c r="D59" i="43"/>
  <c r="C59" i="43"/>
  <c r="B59" i="43"/>
  <c r="A59" i="43"/>
  <c r="AC58" i="43"/>
  <c r="AB58" i="43"/>
  <c r="AA58" i="43"/>
  <c r="Z58" i="43"/>
  <c r="Y58" i="43"/>
  <c r="X58" i="43"/>
  <c r="W58" i="43"/>
  <c r="V58" i="43"/>
  <c r="U58" i="43"/>
  <c r="T58" i="43"/>
  <c r="S58" i="43"/>
  <c r="R58" i="43"/>
  <c r="Q58" i="43"/>
  <c r="P58" i="43"/>
  <c r="O58" i="43"/>
  <c r="N58" i="43"/>
  <c r="M58" i="43"/>
  <c r="L58" i="43"/>
  <c r="K58" i="43"/>
  <c r="J58" i="43"/>
  <c r="I58" i="43"/>
  <c r="H58" i="43"/>
  <c r="G58" i="43"/>
  <c r="F58" i="43"/>
  <c r="E58" i="43"/>
  <c r="D58" i="43"/>
  <c r="C58" i="43"/>
  <c r="B58" i="43"/>
  <c r="A58" i="43"/>
  <c r="AC57" i="43"/>
  <c r="AB57" i="43"/>
  <c r="AA57" i="43"/>
  <c r="Z57" i="43"/>
  <c r="Y57" i="43"/>
  <c r="X57" i="43"/>
  <c r="W57" i="43"/>
  <c r="V57" i="43"/>
  <c r="U57" i="43"/>
  <c r="T57" i="43"/>
  <c r="S57" i="43"/>
  <c r="R57" i="43"/>
  <c r="Q57" i="43"/>
  <c r="P57" i="43"/>
  <c r="O57" i="43"/>
  <c r="N57" i="43"/>
  <c r="M57" i="43"/>
  <c r="L57" i="43"/>
  <c r="K57" i="43"/>
  <c r="J57" i="43"/>
  <c r="I57" i="43"/>
  <c r="H57" i="43"/>
  <c r="G57" i="43"/>
  <c r="F57" i="43"/>
  <c r="E57" i="43"/>
  <c r="D57" i="43"/>
  <c r="C57" i="43"/>
  <c r="B57" i="43"/>
  <c r="A57" i="43"/>
  <c r="AC56" i="43"/>
  <c r="AB56" i="43"/>
  <c r="AA56" i="43"/>
  <c r="Z56" i="43"/>
  <c r="Y56" i="43"/>
  <c r="X56" i="43"/>
  <c r="W56" i="43"/>
  <c r="V56" i="43"/>
  <c r="U56" i="43"/>
  <c r="T56" i="43"/>
  <c r="S56" i="43"/>
  <c r="R56" i="43"/>
  <c r="Q56" i="43"/>
  <c r="P56" i="43"/>
  <c r="O56" i="43"/>
  <c r="N56" i="43"/>
  <c r="M56" i="43"/>
  <c r="L56" i="43"/>
  <c r="K56" i="43"/>
  <c r="J56" i="43"/>
  <c r="I56" i="43"/>
  <c r="H56" i="43"/>
  <c r="G56" i="43"/>
  <c r="F56" i="43"/>
  <c r="E56" i="43"/>
  <c r="D56" i="43"/>
  <c r="C56" i="43"/>
  <c r="B56" i="43"/>
  <c r="A56" i="43"/>
  <c r="AC55" i="43"/>
  <c r="AB55" i="43"/>
  <c r="AA55" i="43"/>
  <c r="Z55" i="43"/>
  <c r="Y55" i="43"/>
  <c r="X55" i="43"/>
  <c r="W55" i="43"/>
  <c r="V55" i="43"/>
  <c r="U55" i="43"/>
  <c r="T55" i="43"/>
  <c r="S55" i="43"/>
  <c r="R55" i="43"/>
  <c r="Q55" i="43"/>
  <c r="P55" i="43"/>
  <c r="O55" i="43"/>
  <c r="N55" i="43"/>
  <c r="M55" i="43"/>
  <c r="L55" i="43"/>
  <c r="K55" i="43"/>
  <c r="J55" i="43"/>
  <c r="I55" i="43"/>
  <c r="H55" i="43"/>
  <c r="G55" i="43"/>
  <c r="F55" i="43"/>
  <c r="E55" i="43"/>
  <c r="D55" i="43"/>
  <c r="C55" i="43"/>
  <c r="B55" i="43"/>
  <c r="A55" i="43"/>
  <c r="AC51" i="43"/>
  <c r="AB51" i="43"/>
  <c r="AA51" i="43"/>
  <c r="Z51" i="43"/>
  <c r="Y51" i="43"/>
  <c r="X51" i="43"/>
  <c r="W51" i="43"/>
  <c r="V51" i="43"/>
  <c r="U51" i="43"/>
  <c r="T51" i="43"/>
  <c r="S51" i="43"/>
  <c r="R51" i="43"/>
  <c r="Q51" i="43"/>
  <c r="P51" i="43"/>
  <c r="O51" i="43"/>
  <c r="N51" i="43"/>
  <c r="M51" i="43"/>
  <c r="L51" i="43"/>
  <c r="K51" i="43"/>
  <c r="J51" i="43"/>
  <c r="I51" i="43"/>
  <c r="H51" i="43"/>
  <c r="G51" i="43"/>
  <c r="F51" i="43"/>
  <c r="E51" i="43"/>
  <c r="D51" i="43"/>
  <c r="C51" i="43"/>
  <c r="B51" i="43"/>
  <c r="AC35" i="43"/>
  <c r="AB35" i="43"/>
  <c r="AA35" i="43"/>
  <c r="Z35" i="43"/>
  <c r="Y35" i="43"/>
  <c r="X35" i="43"/>
  <c r="W35" i="43"/>
  <c r="V35" i="43"/>
  <c r="U35" i="43"/>
  <c r="T35" i="43"/>
  <c r="S35" i="43"/>
  <c r="R35" i="43"/>
  <c r="Q35" i="43"/>
  <c r="P35" i="43"/>
  <c r="O35" i="43"/>
  <c r="N35" i="43"/>
  <c r="M35" i="43"/>
  <c r="L35" i="43"/>
  <c r="K35" i="43"/>
  <c r="J35" i="43"/>
  <c r="I35" i="43"/>
  <c r="H35" i="43"/>
  <c r="G35" i="43"/>
  <c r="F35" i="43"/>
  <c r="E35" i="43"/>
  <c r="D35" i="43"/>
  <c r="C35" i="43"/>
  <c r="B35" i="43"/>
  <c r="AC33" i="43"/>
  <c r="AC36" i="43" s="1"/>
  <c r="AB33" i="43"/>
  <c r="AB36" i="43" s="1"/>
  <c r="AA33" i="43"/>
  <c r="AA36" i="43" s="1"/>
  <c r="Z33" i="43"/>
  <c r="Z36" i="43" s="1"/>
  <c r="Y33" i="43"/>
  <c r="Y36" i="43" s="1"/>
  <c r="X33" i="43"/>
  <c r="X36" i="43" s="1"/>
  <c r="W33" i="43"/>
  <c r="W36" i="43" s="1"/>
  <c r="V33" i="43"/>
  <c r="V36" i="43" s="1"/>
  <c r="U33" i="43"/>
  <c r="U36" i="43" s="1"/>
  <c r="T33" i="43"/>
  <c r="T36" i="43" s="1"/>
  <c r="S33" i="43"/>
  <c r="S36" i="43" s="1"/>
  <c r="R33" i="43"/>
  <c r="R36" i="43" s="1"/>
  <c r="Q33" i="43"/>
  <c r="Q36" i="43" s="1"/>
  <c r="P33" i="43"/>
  <c r="P36" i="43" s="1"/>
  <c r="O33" i="43"/>
  <c r="O36" i="43" s="1"/>
  <c r="N33" i="43"/>
  <c r="N36" i="43" s="1"/>
  <c r="M33" i="43"/>
  <c r="M36" i="43" s="1"/>
  <c r="L33" i="43"/>
  <c r="L36" i="43" s="1"/>
  <c r="K33" i="43"/>
  <c r="K36" i="43" s="1"/>
  <c r="J33" i="43"/>
  <c r="J36" i="43" s="1"/>
  <c r="I33" i="43"/>
  <c r="I36" i="43" s="1"/>
  <c r="H33" i="43"/>
  <c r="H36" i="43" s="1"/>
  <c r="G33" i="43"/>
  <c r="G36" i="43" s="1"/>
  <c r="F33" i="43"/>
  <c r="F36" i="43" s="1"/>
  <c r="E33" i="43"/>
  <c r="E36" i="43" s="1"/>
  <c r="D33" i="43"/>
  <c r="D36" i="43" s="1"/>
  <c r="C33" i="43"/>
  <c r="C36" i="43" s="1"/>
  <c r="B33" i="43"/>
  <c r="B36" i="43" s="1"/>
  <c r="X30" i="43"/>
  <c r="W30" i="43"/>
  <c r="V30" i="43"/>
  <c r="U30" i="43"/>
  <c r="T30" i="43"/>
  <c r="S30" i="43"/>
  <c r="R30" i="43"/>
  <c r="Q30" i="43"/>
  <c r="P30" i="43"/>
  <c r="M30" i="43"/>
  <c r="L30" i="43"/>
  <c r="K30" i="43"/>
  <c r="J30" i="43"/>
  <c r="E30" i="43"/>
  <c r="X26" i="43"/>
  <c r="W26" i="43"/>
  <c r="V26" i="43"/>
  <c r="U26" i="43"/>
  <c r="T26" i="43"/>
  <c r="S26" i="43"/>
  <c r="R26" i="43"/>
  <c r="Q26" i="43"/>
  <c r="P26" i="43"/>
  <c r="M26" i="43"/>
  <c r="L26" i="43"/>
  <c r="K26" i="43"/>
  <c r="J26" i="43"/>
  <c r="E26" i="43"/>
  <c r="AC24" i="43"/>
  <c r="AB24" i="43"/>
  <c r="AA24" i="43"/>
  <c r="Z24" i="43"/>
  <c r="Y24" i="43"/>
  <c r="X24" i="43"/>
  <c r="Q24" i="43"/>
  <c r="O24" i="43"/>
  <c r="N24" i="43"/>
  <c r="K24" i="43"/>
  <c r="I24" i="43"/>
  <c r="H24" i="43"/>
  <c r="G24" i="43"/>
  <c r="F24" i="43"/>
  <c r="E24" i="43"/>
  <c r="D24" i="43"/>
  <c r="C24" i="43"/>
  <c r="B24" i="43"/>
  <c r="AB18" i="43"/>
  <c r="AA18" i="43"/>
  <c r="Z18" i="43"/>
  <c r="Y18" i="43"/>
  <c r="X18" i="43"/>
  <c r="W18" i="43"/>
  <c r="V18" i="43"/>
  <c r="U18" i="43"/>
  <c r="T18" i="43"/>
  <c r="S18" i="43"/>
  <c r="R18" i="43"/>
  <c r="Q18" i="43"/>
  <c r="P18" i="43"/>
  <c r="O18" i="43"/>
  <c r="N18" i="43"/>
  <c r="M18" i="43"/>
  <c r="L18" i="43"/>
  <c r="B11" i="43"/>
  <c r="O30" i="43" s="1"/>
  <c r="B10" i="43"/>
  <c r="W24" i="43" s="1"/>
  <c r="B9" i="43"/>
  <c r="T23" i="43" s="1"/>
  <c r="B7" i="43"/>
  <c r="B8" i="43" s="1"/>
  <c r="B3" i="43"/>
  <c r="A5" i="9"/>
  <c r="B80" i="42" a="1"/>
  <c r="B80" i="42" s="1"/>
  <c r="W77" i="42"/>
  <c r="V77" i="42"/>
  <c r="U77" i="42"/>
  <c r="T77" i="42"/>
  <c r="S77" i="42"/>
  <c r="R77" i="42"/>
  <c r="AC64" i="42"/>
  <c r="AB64" i="42"/>
  <c r="AA64" i="42"/>
  <c r="Z64" i="42"/>
  <c r="Y64" i="42"/>
  <c r="X64" i="42"/>
  <c r="W64" i="42"/>
  <c r="V64" i="42"/>
  <c r="U64" i="42"/>
  <c r="T64" i="42"/>
  <c r="S64" i="42"/>
  <c r="R64" i="42"/>
  <c r="Q64" i="42"/>
  <c r="P64" i="42"/>
  <c r="O64" i="42"/>
  <c r="N64" i="42"/>
  <c r="M64" i="42"/>
  <c r="L64" i="42"/>
  <c r="K64" i="42"/>
  <c r="J64" i="42"/>
  <c r="I64" i="42"/>
  <c r="H64" i="42"/>
  <c r="G64" i="42"/>
  <c r="F64" i="42"/>
  <c r="E64" i="42"/>
  <c r="D64" i="42"/>
  <c r="C64" i="42"/>
  <c r="B64" i="42"/>
  <c r="A64" i="42"/>
  <c r="AB63" i="42"/>
  <c r="AA63" i="42"/>
  <c r="Z63" i="42"/>
  <c r="Y63" i="42"/>
  <c r="X63" i="42"/>
  <c r="W63" i="42"/>
  <c r="V63" i="42"/>
  <c r="U63" i="42"/>
  <c r="T63" i="42"/>
  <c r="S63" i="42"/>
  <c r="R63" i="42"/>
  <c r="Q63" i="42"/>
  <c r="P63" i="42"/>
  <c r="O63" i="42"/>
  <c r="N63" i="42"/>
  <c r="M63" i="42"/>
  <c r="L63" i="42"/>
  <c r="K63" i="42"/>
  <c r="J63" i="42"/>
  <c r="I63" i="42"/>
  <c r="H63" i="42"/>
  <c r="G63" i="42"/>
  <c r="F63" i="42"/>
  <c r="E63" i="42"/>
  <c r="D63" i="42"/>
  <c r="C63" i="42"/>
  <c r="B63" i="42"/>
  <c r="A63" i="42"/>
  <c r="AB62" i="42"/>
  <c r="AA62" i="42"/>
  <c r="Z62" i="42"/>
  <c r="Y62" i="42"/>
  <c r="X62" i="42"/>
  <c r="W62" i="42"/>
  <c r="V62" i="42"/>
  <c r="U62" i="42"/>
  <c r="T62" i="42"/>
  <c r="S62" i="42"/>
  <c r="R62" i="42"/>
  <c r="Q62" i="42"/>
  <c r="P62" i="42"/>
  <c r="O62" i="42"/>
  <c r="N62" i="42"/>
  <c r="M62" i="42"/>
  <c r="L62" i="42"/>
  <c r="K62" i="42"/>
  <c r="J62" i="42"/>
  <c r="I62" i="42"/>
  <c r="H62" i="42"/>
  <c r="G62" i="42"/>
  <c r="F62" i="42"/>
  <c r="E62" i="42"/>
  <c r="D62" i="42"/>
  <c r="C62" i="42"/>
  <c r="B62" i="42"/>
  <c r="A62" i="42"/>
  <c r="AB61" i="42"/>
  <c r="AA61" i="42"/>
  <c r="Z61" i="42"/>
  <c r="Y61" i="42"/>
  <c r="X61" i="42"/>
  <c r="W61" i="42"/>
  <c r="V61" i="42"/>
  <c r="U61" i="42"/>
  <c r="T61" i="42"/>
  <c r="S61" i="42"/>
  <c r="R61" i="42"/>
  <c r="Q61" i="42"/>
  <c r="P61" i="42"/>
  <c r="O61" i="42"/>
  <c r="N61" i="42"/>
  <c r="M61" i="42"/>
  <c r="L61" i="42"/>
  <c r="K61" i="42"/>
  <c r="J61" i="42"/>
  <c r="I61" i="42"/>
  <c r="H61" i="42"/>
  <c r="G61" i="42"/>
  <c r="F61" i="42"/>
  <c r="E61" i="42"/>
  <c r="D61" i="42"/>
  <c r="C61" i="42"/>
  <c r="B61" i="42"/>
  <c r="A61" i="42"/>
  <c r="AC60" i="42"/>
  <c r="AB60" i="42"/>
  <c r="AA60" i="42"/>
  <c r="Z60" i="42"/>
  <c r="Y60" i="42"/>
  <c r="X60" i="42"/>
  <c r="W60" i="42"/>
  <c r="V60" i="42"/>
  <c r="U60" i="42"/>
  <c r="T60" i="42"/>
  <c r="S60" i="42"/>
  <c r="R60" i="42"/>
  <c r="Q60" i="42"/>
  <c r="P60" i="42"/>
  <c r="O60" i="42"/>
  <c r="N60" i="42"/>
  <c r="M60" i="42"/>
  <c r="L60" i="42"/>
  <c r="K60" i="42"/>
  <c r="J60" i="42"/>
  <c r="I60" i="42"/>
  <c r="H60" i="42"/>
  <c r="G60" i="42"/>
  <c r="F60" i="42"/>
  <c r="E60" i="42"/>
  <c r="D60" i="42"/>
  <c r="C60" i="42"/>
  <c r="B60" i="42"/>
  <c r="A60" i="42"/>
  <c r="AC59" i="42"/>
  <c r="AB59" i="42"/>
  <c r="AA59" i="42"/>
  <c r="Z59" i="42"/>
  <c r="Y59" i="42"/>
  <c r="X59" i="42"/>
  <c r="W59" i="42"/>
  <c r="V59" i="42"/>
  <c r="U59" i="42"/>
  <c r="T59" i="42"/>
  <c r="S59" i="42"/>
  <c r="R59" i="42"/>
  <c r="Q59" i="42"/>
  <c r="P59" i="42"/>
  <c r="O59" i="42"/>
  <c r="N59" i="42"/>
  <c r="M59" i="42"/>
  <c r="L59" i="42"/>
  <c r="K59" i="42"/>
  <c r="J59" i="42"/>
  <c r="I59" i="42"/>
  <c r="H59" i="42"/>
  <c r="G59" i="42"/>
  <c r="F59" i="42"/>
  <c r="E59" i="42"/>
  <c r="D59" i="42"/>
  <c r="C59" i="42"/>
  <c r="B59" i="42"/>
  <c r="A59" i="42"/>
  <c r="AC58" i="42"/>
  <c r="AB58" i="42"/>
  <c r="AA58" i="42"/>
  <c r="Z58" i="42"/>
  <c r="Y58" i="42"/>
  <c r="X58" i="42"/>
  <c r="W58" i="42"/>
  <c r="V58" i="42"/>
  <c r="U58" i="42"/>
  <c r="T58" i="42"/>
  <c r="S58" i="42"/>
  <c r="R58" i="42"/>
  <c r="Q58" i="42"/>
  <c r="P58" i="42"/>
  <c r="O58" i="42"/>
  <c r="N58" i="42"/>
  <c r="M58" i="42"/>
  <c r="L58" i="42"/>
  <c r="K58" i="42"/>
  <c r="J58" i="42"/>
  <c r="I58" i="42"/>
  <c r="H58" i="42"/>
  <c r="G58" i="42"/>
  <c r="F58" i="42"/>
  <c r="E58" i="42"/>
  <c r="D58" i="42"/>
  <c r="C58" i="42"/>
  <c r="B58" i="42"/>
  <c r="A58" i="42"/>
  <c r="AC57" i="42"/>
  <c r="AB57" i="42"/>
  <c r="AA57" i="42"/>
  <c r="Z57" i="42"/>
  <c r="Y57" i="42"/>
  <c r="X57" i="42"/>
  <c r="W57" i="42"/>
  <c r="V57" i="42"/>
  <c r="U57" i="42"/>
  <c r="T57" i="42"/>
  <c r="S57" i="42"/>
  <c r="R57" i="42"/>
  <c r="Q57" i="42"/>
  <c r="P57" i="42"/>
  <c r="O57" i="42"/>
  <c r="N57" i="42"/>
  <c r="M57" i="42"/>
  <c r="L57" i="42"/>
  <c r="K57" i="42"/>
  <c r="J57" i="42"/>
  <c r="I57" i="42"/>
  <c r="H57" i="42"/>
  <c r="G57" i="42"/>
  <c r="F57" i="42"/>
  <c r="E57" i="42"/>
  <c r="D57" i="42"/>
  <c r="C57" i="42"/>
  <c r="B57" i="42"/>
  <c r="A57" i="42"/>
  <c r="AC56" i="42"/>
  <c r="AB56" i="42"/>
  <c r="AA56" i="42"/>
  <c r="Z56" i="42"/>
  <c r="Y56" i="42"/>
  <c r="X56" i="42"/>
  <c r="W56" i="42"/>
  <c r="V56" i="42"/>
  <c r="U56" i="42"/>
  <c r="T56" i="42"/>
  <c r="S56" i="42"/>
  <c r="R56" i="42"/>
  <c r="Q56" i="42"/>
  <c r="P56" i="42"/>
  <c r="O56" i="42"/>
  <c r="N56" i="42"/>
  <c r="M56" i="42"/>
  <c r="L56" i="42"/>
  <c r="K56" i="42"/>
  <c r="J56" i="42"/>
  <c r="I56" i="42"/>
  <c r="H56" i="42"/>
  <c r="G56" i="42"/>
  <c r="F56" i="42"/>
  <c r="E56" i="42"/>
  <c r="D56" i="42"/>
  <c r="C56" i="42"/>
  <c r="B56" i="42"/>
  <c r="A56" i="42"/>
  <c r="AC55" i="42"/>
  <c r="AB55" i="42"/>
  <c r="AA55" i="42"/>
  <c r="Z55" i="42"/>
  <c r="Y55" i="42"/>
  <c r="X55" i="42"/>
  <c r="W55" i="42"/>
  <c r="V55" i="42"/>
  <c r="U55" i="42"/>
  <c r="T55" i="42"/>
  <c r="S55" i="42"/>
  <c r="R55" i="42"/>
  <c r="Q55" i="42"/>
  <c r="P55" i="42"/>
  <c r="O55" i="42"/>
  <c r="N55" i="42"/>
  <c r="M55" i="42"/>
  <c r="L55" i="42"/>
  <c r="K55" i="42"/>
  <c r="J55" i="42"/>
  <c r="I55" i="42"/>
  <c r="H55" i="42"/>
  <c r="G55" i="42"/>
  <c r="F55" i="42"/>
  <c r="E55" i="42"/>
  <c r="D55" i="42"/>
  <c r="C55" i="42"/>
  <c r="B55" i="42"/>
  <c r="A55" i="42"/>
  <c r="AC51" i="42"/>
  <c r="AB51" i="42"/>
  <c r="AA51" i="42"/>
  <c r="Z51" i="42"/>
  <c r="Y51" i="42"/>
  <c r="X51" i="42"/>
  <c r="W51" i="42"/>
  <c r="V51" i="42"/>
  <c r="U51" i="42"/>
  <c r="T51" i="42"/>
  <c r="S51" i="42"/>
  <c r="R51" i="42"/>
  <c r="Q51" i="42"/>
  <c r="P51" i="42"/>
  <c r="O51" i="42"/>
  <c r="N51" i="42"/>
  <c r="M51" i="42"/>
  <c r="L51" i="42"/>
  <c r="K51" i="42"/>
  <c r="J51" i="42"/>
  <c r="I51" i="42"/>
  <c r="H51" i="42"/>
  <c r="G51" i="42"/>
  <c r="F51" i="42"/>
  <c r="E51" i="42"/>
  <c r="D51" i="42"/>
  <c r="C51" i="42"/>
  <c r="B51" i="42"/>
  <c r="AC35" i="42"/>
  <c r="AB35" i="42"/>
  <c r="AA35" i="42"/>
  <c r="Z35" i="42"/>
  <c r="Y35" i="42"/>
  <c r="X35" i="42"/>
  <c r="W35" i="42"/>
  <c r="V35" i="42"/>
  <c r="U35" i="42"/>
  <c r="T35" i="42"/>
  <c r="S35" i="42"/>
  <c r="R35" i="42"/>
  <c r="Q35" i="42"/>
  <c r="P35" i="42"/>
  <c r="O35" i="42"/>
  <c r="N35" i="42"/>
  <c r="M35" i="42"/>
  <c r="L35" i="42"/>
  <c r="K35" i="42"/>
  <c r="J35" i="42"/>
  <c r="I35" i="42"/>
  <c r="H35" i="42"/>
  <c r="G35" i="42"/>
  <c r="F35" i="42"/>
  <c r="E35" i="42"/>
  <c r="D35" i="42"/>
  <c r="C35" i="42"/>
  <c r="B35" i="42"/>
  <c r="AC33" i="42"/>
  <c r="AC36" i="42" s="1"/>
  <c r="AB33" i="42"/>
  <c r="AB36" i="42" s="1"/>
  <c r="AA33" i="42"/>
  <c r="AA36" i="42" s="1"/>
  <c r="Z33" i="42"/>
  <c r="Z36" i="42" s="1"/>
  <c r="Y33" i="42"/>
  <c r="Y36" i="42" s="1"/>
  <c r="X33" i="42"/>
  <c r="X36" i="42" s="1"/>
  <c r="W33" i="42"/>
  <c r="W36" i="42" s="1"/>
  <c r="V33" i="42"/>
  <c r="V36" i="42" s="1"/>
  <c r="U33" i="42"/>
  <c r="U36" i="42" s="1"/>
  <c r="T33" i="42"/>
  <c r="T36" i="42" s="1"/>
  <c r="S33" i="42"/>
  <c r="S36" i="42" s="1"/>
  <c r="R33" i="42"/>
  <c r="R36" i="42" s="1"/>
  <c r="Q33" i="42"/>
  <c r="Q36" i="42" s="1"/>
  <c r="P33" i="42"/>
  <c r="P36" i="42" s="1"/>
  <c r="O33" i="42"/>
  <c r="O36" i="42" s="1"/>
  <c r="N33" i="42"/>
  <c r="N36" i="42" s="1"/>
  <c r="M33" i="42"/>
  <c r="M36" i="42" s="1"/>
  <c r="L33" i="42"/>
  <c r="L36" i="42" s="1"/>
  <c r="K33" i="42"/>
  <c r="K36" i="42" s="1"/>
  <c r="J33" i="42"/>
  <c r="J36" i="42" s="1"/>
  <c r="I33" i="42"/>
  <c r="I36" i="42" s="1"/>
  <c r="H33" i="42"/>
  <c r="H36" i="42" s="1"/>
  <c r="G33" i="42"/>
  <c r="G36" i="42" s="1"/>
  <c r="F33" i="42"/>
  <c r="F36" i="42" s="1"/>
  <c r="E33" i="42"/>
  <c r="E36" i="42" s="1"/>
  <c r="D33" i="42"/>
  <c r="D36" i="42" s="1"/>
  <c r="C33" i="42"/>
  <c r="C36" i="42" s="1"/>
  <c r="B33" i="42"/>
  <c r="B36" i="42" s="1"/>
  <c r="X30" i="42"/>
  <c r="W30" i="42"/>
  <c r="V30" i="42"/>
  <c r="U30" i="42"/>
  <c r="T30" i="42"/>
  <c r="S30" i="42"/>
  <c r="R30" i="42"/>
  <c r="Q30" i="42"/>
  <c r="P30" i="42"/>
  <c r="M30" i="42"/>
  <c r="L30" i="42"/>
  <c r="K30" i="42"/>
  <c r="J30" i="42"/>
  <c r="E30" i="42"/>
  <c r="X26" i="42"/>
  <c r="W26" i="42"/>
  <c r="V26" i="42"/>
  <c r="U26" i="42"/>
  <c r="T26" i="42"/>
  <c r="S26" i="42"/>
  <c r="R26" i="42"/>
  <c r="Q26" i="42"/>
  <c r="P26" i="42"/>
  <c r="M26" i="42"/>
  <c r="L26" i="42"/>
  <c r="K26" i="42"/>
  <c r="J26" i="42"/>
  <c r="E26" i="42"/>
  <c r="AC24" i="42"/>
  <c r="AB24" i="42"/>
  <c r="AA24" i="42"/>
  <c r="Z24" i="42"/>
  <c r="Y24" i="42"/>
  <c r="X24" i="42"/>
  <c r="Q24" i="42"/>
  <c r="O24" i="42"/>
  <c r="N24" i="42"/>
  <c r="K24" i="42"/>
  <c r="I24" i="42"/>
  <c r="H24" i="42"/>
  <c r="G24" i="42"/>
  <c r="F24" i="42"/>
  <c r="E24" i="42"/>
  <c r="D24" i="42"/>
  <c r="C24" i="42"/>
  <c r="B24" i="42"/>
  <c r="AB18" i="42"/>
  <c r="AA18" i="42"/>
  <c r="Z18" i="42"/>
  <c r="Y18" i="42"/>
  <c r="X18" i="42"/>
  <c r="W18" i="42"/>
  <c r="V18" i="42"/>
  <c r="U18" i="42"/>
  <c r="T18" i="42"/>
  <c r="S18" i="42"/>
  <c r="R18" i="42"/>
  <c r="Q18" i="42"/>
  <c r="P18" i="42"/>
  <c r="O18" i="42"/>
  <c r="N18" i="42"/>
  <c r="M18" i="42"/>
  <c r="L18" i="42"/>
  <c r="B11" i="42"/>
  <c r="Z30" i="42" s="1"/>
  <c r="B10" i="42"/>
  <c r="V24" i="42" s="1"/>
  <c r="B9" i="42"/>
  <c r="R23" i="42" s="1"/>
  <c r="B7" i="42"/>
  <c r="B8" i="42" s="1"/>
  <c r="B3" i="42"/>
  <c r="C4" i="9"/>
  <c r="C3" i="9"/>
  <c r="C2" i="9"/>
  <c r="U48" i="42" l="1"/>
  <c r="U46" i="42"/>
  <c r="U44" i="42"/>
  <c r="U47" i="42"/>
  <c r="U45" i="42"/>
  <c r="U43" i="42"/>
  <c r="U41" i="42"/>
  <c r="U39" i="42"/>
  <c r="U40" i="42"/>
  <c r="U42" i="42"/>
  <c r="U34" i="42"/>
  <c r="U37" i="42" s="1"/>
  <c r="F47" i="43"/>
  <c r="F48" i="43"/>
  <c r="F46" i="43"/>
  <c r="F44" i="43"/>
  <c r="F42" i="43"/>
  <c r="F40" i="43"/>
  <c r="F45" i="43"/>
  <c r="F43" i="43"/>
  <c r="F41" i="43"/>
  <c r="F39" i="43"/>
  <c r="F34" i="43"/>
  <c r="F37" i="43" s="1"/>
  <c r="N47" i="43"/>
  <c r="N48" i="43"/>
  <c r="N46" i="43"/>
  <c r="N44" i="43"/>
  <c r="N42" i="43"/>
  <c r="N40" i="43"/>
  <c r="N45" i="43"/>
  <c r="N43" i="43"/>
  <c r="N41" i="43"/>
  <c r="N39" i="43"/>
  <c r="N34" i="43"/>
  <c r="N37" i="43" s="1"/>
  <c r="V47" i="43"/>
  <c r="V48" i="43"/>
  <c r="V44" i="43"/>
  <c r="V42" i="43"/>
  <c r="V40" i="43"/>
  <c r="V46" i="43"/>
  <c r="V45" i="43"/>
  <c r="V43" i="43"/>
  <c r="V41" i="43"/>
  <c r="V39" i="43"/>
  <c r="V34" i="43"/>
  <c r="V37" i="43" s="1"/>
  <c r="F47" i="42"/>
  <c r="F45" i="42"/>
  <c r="F43" i="42"/>
  <c r="F41" i="42"/>
  <c r="F39" i="42"/>
  <c r="F44" i="42"/>
  <c r="F46" i="42"/>
  <c r="F42" i="42"/>
  <c r="F48" i="42"/>
  <c r="F40" i="42"/>
  <c r="F34" i="42"/>
  <c r="F37" i="42" s="1"/>
  <c r="N47" i="42"/>
  <c r="N45" i="42"/>
  <c r="N43" i="42"/>
  <c r="N41" i="42"/>
  <c r="N39" i="42"/>
  <c r="N46" i="42"/>
  <c r="N48" i="42"/>
  <c r="N40" i="42"/>
  <c r="N42" i="42"/>
  <c r="N44" i="42"/>
  <c r="N34" i="42"/>
  <c r="N37" i="42" s="1"/>
  <c r="V47" i="42"/>
  <c r="V45" i="42"/>
  <c r="V43" i="42"/>
  <c r="V41" i="42"/>
  <c r="V39" i="42"/>
  <c r="V48" i="42"/>
  <c r="V44" i="42"/>
  <c r="V42" i="42"/>
  <c r="V40" i="42"/>
  <c r="V46" i="42"/>
  <c r="V34" i="42"/>
  <c r="V37" i="42" s="1"/>
  <c r="G46" i="43"/>
  <c r="G44" i="43"/>
  <c r="G42" i="43"/>
  <c r="G40" i="43"/>
  <c r="G47" i="43"/>
  <c r="G48" i="43"/>
  <c r="G45" i="43"/>
  <c r="G41" i="43"/>
  <c r="G39" i="43"/>
  <c r="G43" i="43"/>
  <c r="G34" i="43"/>
  <c r="G37" i="43" s="1"/>
  <c r="O48" i="43"/>
  <c r="O46" i="43"/>
  <c r="O44" i="43"/>
  <c r="O42" i="43"/>
  <c r="O40" i="43"/>
  <c r="O47" i="43"/>
  <c r="O39" i="43"/>
  <c r="O43" i="43"/>
  <c r="O41" i="43"/>
  <c r="O45" i="43"/>
  <c r="O34" i="43"/>
  <c r="O37" i="43" s="1"/>
  <c r="W48" i="43"/>
  <c r="W44" i="43"/>
  <c r="W42" i="43"/>
  <c r="W40" i="43"/>
  <c r="W47" i="43"/>
  <c r="W46" i="43"/>
  <c r="W41" i="43"/>
  <c r="W45" i="43"/>
  <c r="W39" i="43"/>
  <c r="W43" i="43"/>
  <c r="W34" i="43"/>
  <c r="W37" i="43" s="1"/>
  <c r="H48" i="43"/>
  <c r="H46" i="43"/>
  <c r="H44" i="43"/>
  <c r="E110" i="43" s="1"/>
  <c r="H42" i="43"/>
  <c r="E108" i="43" s="1"/>
  <c r="H40" i="43"/>
  <c r="H47" i="43"/>
  <c r="H45" i="43"/>
  <c r="H43" i="43"/>
  <c r="H41" i="43"/>
  <c r="H39" i="43"/>
  <c r="H34" i="43"/>
  <c r="H37" i="43" s="1"/>
  <c r="P48" i="43"/>
  <c r="P46" i="43"/>
  <c r="P44" i="43"/>
  <c r="P42" i="43"/>
  <c r="P40" i="43"/>
  <c r="P45" i="43"/>
  <c r="P43" i="43"/>
  <c r="P41" i="43"/>
  <c r="P39" i="43"/>
  <c r="P47" i="43"/>
  <c r="P34" i="43"/>
  <c r="P37" i="43" s="1"/>
  <c r="X48" i="43"/>
  <c r="X46" i="43"/>
  <c r="X44" i="43"/>
  <c r="X42" i="43"/>
  <c r="X40" i="43"/>
  <c r="X47" i="43"/>
  <c r="X45" i="43"/>
  <c r="X43" i="43"/>
  <c r="X41" i="43"/>
  <c r="X39" i="43"/>
  <c r="X34" i="43"/>
  <c r="X37" i="43" s="1"/>
  <c r="E48" i="42"/>
  <c r="E46" i="42"/>
  <c r="E47" i="42"/>
  <c r="E45" i="42"/>
  <c r="E43" i="42"/>
  <c r="E41" i="42"/>
  <c r="E39" i="42"/>
  <c r="E40" i="42"/>
  <c r="E44" i="42"/>
  <c r="E42" i="42"/>
  <c r="E34" i="42"/>
  <c r="E37" i="42" s="1"/>
  <c r="O47" i="42"/>
  <c r="O45" i="42"/>
  <c r="O43" i="42"/>
  <c r="O41" i="42"/>
  <c r="O39" i="42"/>
  <c r="O48" i="42"/>
  <c r="O46" i="42"/>
  <c r="O44" i="42"/>
  <c r="O42" i="42"/>
  <c r="O40" i="42"/>
  <c r="O34" i="42"/>
  <c r="O37" i="42" s="1"/>
  <c r="P47" i="42"/>
  <c r="P45" i="42"/>
  <c r="P48" i="42"/>
  <c r="P43" i="42"/>
  <c r="P39" i="42"/>
  <c r="P40" i="42"/>
  <c r="P41" i="42"/>
  <c r="P44" i="42"/>
  <c r="P42" i="42"/>
  <c r="P46" i="42"/>
  <c r="P34" i="42"/>
  <c r="P37" i="42" s="1"/>
  <c r="Q47" i="43"/>
  <c r="Q48" i="43"/>
  <c r="Q45" i="43"/>
  <c r="Q43" i="43"/>
  <c r="Q41" i="43"/>
  <c r="Q39" i="43"/>
  <c r="Q46" i="43"/>
  <c r="Q40" i="43"/>
  <c r="Q42" i="43"/>
  <c r="Q44" i="43"/>
  <c r="Q34" i="43"/>
  <c r="Q37" i="43" s="1"/>
  <c r="AC48" i="42"/>
  <c r="AC46" i="42"/>
  <c r="AC44" i="42"/>
  <c r="AC47" i="42"/>
  <c r="AC45" i="42"/>
  <c r="AC43" i="42"/>
  <c r="AC41" i="42"/>
  <c r="AC39" i="42"/>
  <c r="AC42" i="42"/>
  <c r="AC40" i="42"/>
  <c r="AC34" i="42"/>
  <c r="AC37" i="42" s="1"/>
  <c r="H47" i="42"/>
  <c r="H45" i="42"/>
  <c r="H46" i="42"/>
  <c r="H41" i="42"/>
  <c r="H42" i="42"/>
  <c r="H48" i="42"/>
  <c r="H43" i="42"/>
  <c r="H40" i="42"/>
  <c r="E106" i="42" s="1"/>
  <c r="H44" i="42"/>
  <c r="H39" i="42"/>
  <c r="H34" i="42"/>
  <c r="H37" i="42" s="1"/>
  <c r="X47" i="42"/>
  <c r="X45" i="42"/>
  <c r="X41" i="42"/>
  <c r="X42" i="42"/>
  <c r="X44" i="42"/>
  <c r="X48" i="42"/>
  <c r="X46" i="42"/>
  <c r="X43" i="42"/>
  <c r="X39" i="42"/>
  <c r="X40" i="42"/>
  <c r="X34" i="42"/>
  <c r="X37" i="42" s="1"/>
  <c r="I47" i="43"/>
  <c r="I48" i="43"/>
  <c r="I45" i="43"/>
  <c r="I43" i="43"/>
  <c r="I41" i="43"/>
  <c r="I39" i="43"/>
  <c r="I44" i="43"/>
  <c r="I46" i="43"/>
  <c r="I40" i="43"/>
  <c r="I42" i="43"/>
  <c r="I34" i="43"/>
  <c r="I37" i="43" s="1"/>
  <c r="Y47" i="43"/>
  <c r="Y46" i="43"/>
  <c r="Y45" i="43"/>
  <c r="Y43" i="43"/>
  <c r="Y41" i="43"/>
  <c r="Y39" i="43"/>
  <c r="Y40" i="43"/>
  <c r="Y42" i="43"/>
  <c r="Y48" i="43"/>
  <c r="Y44" i="43"/>
  <c r="Y34" i="43"/>
  <c r="Y37" i="43" s="1"/>
  <c r="I47" i="42"/>
  <c r="I45" i="42"/>
  <c r="I48" i="42"/>
  <c r="I46" i="42"/>
  <c r="I44" i="42"/>
  <c r="I42" i="42"/>
  <c r="I40" i="42"/>
  <c r="I41" i="42"/>
  <c r="I43" i="42"/>
  <c r="I39" i="42"/>
  <c r="I34" i="42"/>
  <c r="I37" i="42" s="1"/>
  <c r="Q47" i="42"/>
  <c r="Q45" i="42"/>
  <c r="Q48" i="42"/>
  <c r="Q46" i="42"/>
  <c r="Q44" i="42"/>
  <c r="Q42" i="42"/>
  <c r="Q40" i="42"/>
  <c r="Q43" i="42"/>
  <c r="Q39" i="42"/>
  <c r="Q41" i="42"/>
  <c r="Q34" i="42"/>
  <c r="Q37" i="42" s="1"/>
  <c r="Y47" i="42"/>
  <c r="Y45" i="42"/>
  <c r="Y48" i="42"/>
  <c r="Y46" i="42"/>
  <c r="Y44" i="42"/>
  <c r="Y42" i="42"/>
  <c r="Y40" i="42"/>
  <c r="Y41" i="42"/>
  <c r="Y39" i="42"/>
  <c r="Y43" i="42"/>
  <c r="Y34" i="42"/>
  <c r="Y37" i="42" s="1"/>
  <c r="B48" i="43"/>
  <c r="B47" i="43"/>
  <c r="B45" i="43"/>
  <c r="B43" i="43"/>
  <c r="B41" i="43"/>
  <c r="B39" i="43"/>
  <c r="B46" i="43"/>
  <c r="B44" i="43"/>
  <c r="B42" i="43"/>
  <c r="B40" i="43"/>
  <c r="B34" i="43"/>
  <c r="B37" i="43" s="1"/>
  <c r="J48" i="43"/>
  <c r="J47" i="43"/>
  <c r="J45" i="43"/>
  <c r="J43" i="43"/>
  <c r="J41" i="43"/>
  <c r="J39" i="43"/>
  <c r="J46" i="43"/>
  <c r="J44" i="43"/>
  <c r="J42" i="43"/>
  <c r="J40" i="43"/>
  <c r="J34" i="43"/>
  <c r="J37" i="43" s="1"/>
  <c r="R48" i="43"/>
  <c r="C114" i="43" s="1"/>
  <c r="D114" i="43" s="1"/>
  <c r="R46" i="43"/>
  <c r="R47" i="43"/>
  <c r="R45" i="43"/>
  <c r="R43" i="43"/>
  <c r="R41" i="43"/>
  <c r="R39" i="43"/>
  <c r="R44" i="43"/>
  <c r="R42" i="43"/>
  <c r="C108" i="43" s="1"/>
  <c r="D108" i="43" s="1"/>
  <c r="R40" i="43"/>
  <c r="R34" i="43"/>
  <c r="R37" i="43" s="1"/>
  <c r="Z48" i="43"/>
  <c r="Z46" i="43"/>
  <c r="Z47" i="43"/>
  <c r="Z45" i="43"/>
  <c r="Z43" i="43"/>
  <c r="Z41" i="43"/>
  <c r="Z39" i="43"/>
  <c r="Z44" i="43"/>
  <c r="Z42" i="43"/>
  <c r="Z40" i="43"/>
  <c r="Z34" i="43"/>
  <c r="Z37" i="43" s="1"/>
  <c r="M48" i="42"/>
  <c r="M46" i="42"/>
  <c r="M44" i="42"/>
  <c r="M47" i="42"/>
  <c r="M45" i="42"/>
  <c r="M43" i="42"/>
  <c r="M41" i="42"/>
  <c r="M39" i="42"/>
  <c r="M42" i="42"/>
  <c r="M40" i="42"/>
  <c r="M34" i="42"/>
  <c r="M37" i="42" s="1"/>
  <c r="G47" i="42"/>
  <c r="G45" i="42"/>
  <c r="G43" i="42"/>
  <c r="G41" i="42"/>
  <c r="G39" i="42"/>
  <c r="G48" i="42"/>
  <c r="G46" i="42"/>
  <c r="G44" i="42"/>
  <c r="G42" i="42"/>
  <c r="G40" i="42"/>
  <c r="G34" i="42"/>
  <c r="G37" i="42" s="1"/>
  <c r="J48" i="42"/>
  <c r="J46" i="42"/>
  <c r="J44" i="42"/>
  <c r="J42" i="42"/>
  <c r="J40" i="42"/>
  <c r="J45" i="42"/>
  <c r="J47" i="42"/>
  <c r="J43" i="42"/>
  <c r="J39" i="42"/>
  <c r="J41" i="42"/>
  <c r="J34" i="42"/>
  <c r="J37" i="42" s="1"/>
  <c r="C45" i="43"/>
  <c r="C43" i="43"/>
  <c r="C41" i="43"/>
  <c r="C39" i="43"/>
  <c r="C48" i="43"/>
  <c r="C44" i="43"/>
  <c r="C47" i="43"/>
  <c r="C40" i="43"/>
  <c r="C42" i="43"/>
  <c r="C46" i="43"/>
  <c r="C34" i="43"/>
  <c r="C37" i="43" s="1"/>
  <c r="K47" i="43"/>
  <c r="K45" i="43"/>
  <c r="K43" i="43"/>
  <c r="K41" i="43"/>
  <c r="K39" i="43"/>
  <c r="K48" i="43"/>
  <c r="K46" i="43"/>
  <c r="K42" i="43"/>
  <c r="K44" i="43"/>
  <c r="K40" i="43"/>
  <c r="K34" i="43"/>
  <c r="K37" i="43" s="1"/>
  <c r="S45" i="43"/>
  <c r="S43" i="43"/>
  <c r="S41" i="43"/>
  <c r="S39" i="43"/>
  <c r="S47" i="43"/>
  <c r="S46" i="43"/>
  <c r="S48" i="43"/>
  <c r="S40" i="43"/>
  <c r="S44" i="43"/>
  <c r="S42" i="43"/>
  <c r="S34" i="43"/>
  <c r="S37" i="43" s="1"/>
  <c r="AA47" i="43"/>
  <c r="AA46" i="43"/>
  <c r="AA45" i="43"/>
  <c r="AA43" i="43"/>
  <c r="AA41" i="43"/>
  <c r="AA39" i="43"/>
  <c r="AA48" i="43"/>
  <c r="AA42" i="43"/>
  <c r="AA44" i="43"/>
  <c r="AA40" i="43"/>
  <c r="AA34" i="43"/>
  <c r="AA37" i="43" s="1"/>
  <c r="R48" i="42"/>
  <c r="R46" i="42"/>
  <c r="R44" i="42"/>
  <c r="R42" i="42"/>
  <c r="R40" i="42"/>
  <c r="R47" i="42"/>
  <c r="C113" i="42" s="1"/>
  <c r="D113" i="42" s="1"/>
  <c r="R41" i="42"/>
  <c r="R45" i="42"/>
  <c r="R39" i="42"/>
  <c r="R43" i="42"/>
  <c r="R34" i="42"/>
  <c r="R37" i="42" s="1"/>
  <c r="C48" i="42"/>
  <c r="C46" i="42"/>
  <c r="C44" i="42"/>
  <c r="C42" i="42"/>
  <c r="C40" i="42"/>
  <c r="C47" i="42"/>
  <c r="C45" i="42"/>
  <c r="C43" i="42"/>
  <c r="C41" i="42"/>
  <c r="C39" i="42"/>
  <c r="C34" i="42"/>
  <c r="C37" i="42" s="1"/>
  <c r="K48" i="42"/>
  <c r="K46" i="42"/>
  <c r="K44" i="42"/>
  <c r="K42" i="42"/>
  <c r="K40" i="42"/>
  <c r="K47" i="42"/>
  <c r="K45" i="42"/>
  <c r="K43" i="42"/>
  <c r="K41" i="42"/>
  <c r="K39" i="42"/>
  <c r="K34" i="42"/>
  <c r="K37" i="42" s="1"/>
  <c r="S48" i="42"/>
  <c r="S46" i="42"/>
  <c r="S44" i="42"/>
  <c r="S42" i="42"/>
  <c r="S40" i="42"/>
  <c r="S47" i="42"/>
  <c r="S45" i="42"/>
  <c r="S43" i="42"/>
  <c r="S41" i="42"/>
  <c r="S39" i="42"/>
  <c r="S34" i="42"/>
  <c r="S37" i="42" s="1"/>
  <c r="AA48" i="42"/>
  <c r="AA46" i="42"/>
  <c r="AA44" i="42"/>
  <c r="AA42" i="42"/>
  <c r="AA40" i="42"/>
  <c r="AA47" i="42"/>
  <c r="AA45" i="42"/>
  <c r="AA43" i="42"/>
  <c r="AA41" i="42"/>
  <c r="AA39" i="42"/>
  <c r="AA34" i="42"/>
  <c r="AA37" i="42" s="1"/>
  <c r="D47" i="43"/>
  <c r="D45" i="43"/>
  <c r="D43" i="43"/>
  <c r="D41" i="43"/>
  <c r="D39" i="43"/>
  <c r="D46" i="43"/>
  <c r="D44" i="43"/>
  <c r="D42" i="43"/>
  <c r="D40" i="43"/>
  <c r="D48" i="43"/>
  <c r="D34" i="43"/>
  <c r="D37" i="43" s="1"/>
  <c r="L47" i="43"/>
  <c r="L45" i="43"/>
  <c r="L43" i="43"/>
  <c r="L41" i="43"/>
  <c r="L39" i="43"/>
  <c r="L48" i="43"/>
  <c r="L46" i="43"/>
  <c r="L44" i="43"/>
  <c r="L42" i="43"/>
  <c r="L40" i="43"/>
  <c r="L34" i="43"/>
  <c r="L37" i="43" s="1"/>
  <c r="T47" i="43"/>
  <c r="T45" i="43"/>
  <c r="T43" i="43"/>
  <c r="T41" i="43"/>
  <c r="T39" i="43"/>
  <c r="T44" i="43"/>
  <c r="T42" i="43"/>
  <c r="T40" i="43"/>
  <c r="T48" i="43"/>
  <c r="T46" i="43"/>
  <c r="T34" i="43"/>
  <c r="T37" i="43" s="1"/>
  <c r="AB47" i="43"/>
  <c r="AB45" i="43"/>
  <c r="AB43" i="43"/>
  <c r="AB41" i="43"/>
  <c r="AB39" i="43"/>
  <c r="AB48" i="43"/>
  <c r="AB44" i="43"/>
  <c r="AB42" i="43"/>
  <c r="AB40" i="43"/>
  <c r="AB46" i="43"/>
  <c r="AB34" i="43"/>
  <c r="AB37" i="43" s="1"/>
  <c r="W47" i="42"/>
  <c r="W45" i="42"/>
  <c r="W43" i="42"/>
  <c r="W41" i="42"/>
  <c r="W39" i="42"/>
  <c r="W48" i="42"/>
  <c r="W46" i="42"/>
  <c r="W44" i="42"/>
  <c r="W42" i="42"/>
  <c r="W40" i="42"/>
  <c r="W34" i="42"/>
  <c r="W37" i="42" s="1"/>
  <c r="B48" i="42"/>
  <c r="B46" i="42"/>
  <c r="B44" i="42"/>
  <c r="B42" i="42"/>
  <c r="B40" i="42"/>
  <c r="B45" i="42"/>
  <c r="B47" i="42"/>
  <c r="B41" i="42"/>
  <c r="B43" i="42"/>
  <c r="B39" i="42"/>
  <c r="B34" i="42"/>
  <c r="B37" i="42" s="1"/>
  <c r="Z48" i="42"/>
  <c r="Z46" i="42"/>
  <c r="Z44" i="42"/>
  <c r="Z42" i="42"/>
  <c r="Z40" i="42"/>
  <c r="Z43" i="42"/>
  <c r="Z39" i="42"/>
  <c r="Z45" i="42"/>
  <c r="Z41" i="42"/>
  <c r="Z47" i="42"/>
  <c r="Z34" i="42"/>
  <c r="Z37" i="42" s="1"/>
  <c r="D48" i="42"/>
  <c r="D46" i="42"/>
  <c r="D44" i="42"/>
  <c r="D45" i="42"/>
  <c r="D40" i="42"/>
  <c r="D41" i="42"/>
  <c r="D47" i="42"/>
  <c r="D43" i="42"/>
  <c r="D42" i="42"/>
  <c r="D39" i="42"/>
  <c r="D34" i="42"/>
  <c r="D37" i="42" s="1"/>
  <c r="L48" i="42"/>
  <c r="L46" i="42"/>
  <c r="L44" i="42"/>
  <c r="L47" i="42"/>
  <c r="L42" i="42"/>
  <c r="L43" i="42"/>
  <c r="L39" i="42"/>
  <c r="L45" i="42"/>
  <c r="L41" i="42"/>
  <c r="L40" i="42"/>
  <c r="L34" i="42"/>
  <c r="L37" i="42" s="1"/>
  <c r="T48" i="42"/>
  <c r="T46" i="42"/>
  <c r="T44" i="42"/>
  <c r="T40" i="42"/>
  <c r="T41" i="42"/>
  <c r="T47" i="42"/>
  <c r="T42" i="42"/>
  <c r="T39" i="42"/>
  <c r="T43" i="42"/>
  <c r="T45" i="42"/>
  <c r="T34" i="42"/>
  <c r="T37" i="42" s="1"/>
  <c r="AB48" i="42"/>
  <c r="AB46" i="42"/>
  <c r="AB44" i="42"/>
  <c r="AB42" i="42"/>
  <c r="AB43" i="42"/>
  <c r="AB39" i="42"/>
  <c r="AB45" i="42"/>
  <c r="AB47" i="42"/>
  <c r="AB40" i="42"/>
  <c r="AB41" i="42"/>
  <c r="AB34" i="42"/>
  <c r="AB37" i="42" s="1"/>
  <c r="E48" i="43"/>
  <c r="E46" i="43"/>
  <c r="E44" i="43"/>
  <c r="E42" i="43"/>
  <c r="E40" i="43"/>
  <c r="E47" i="43"/>
  <c r="E43" i="43"/>
  <c r="E45" i="43"/>
  <c r="E39" i="43"/>
  <c r="E41" i="43"/>
  <c r="E34" i="43"/>
  <c r="E37" i="43" s="1"/>
  <c r="M48" i="43"/>
  <c r="M46" i="43"/>
  <c r="M44" i="43"/>
  <c r="M42" i="43"/>
  <c r="M40" i="43"/>
  <c r="M45" i="43"/>
  <c r="M39" i="43"/>
  <c r="M41" i="43"/>
  <c r="M43" i="43"/>
  <c r="M47" i="43"/>
  <c r="M34" i="43"/>
  <c r="M37" i="43" s="1"/>
  <c r="U48" i="43"/>
  <c r="U47" i="43"/>
  <c r="U44" i="43"/>
  <c r="U42" i="43"/>
  <c r="U40" i="43"/>
  <c r="U46" i="43"/>
  <c r="U39" i="43"/>
  <c r="U41" i="43"/>
  <c r="U43" i="43"/>
  <c r="U45" i="43"/>
  <c r="U34" i="43"/>
  <c r="U37" i="43" s="1"/>
  <c r="AC48" i="43"/>
  <c r="AC44" i="43"/>
  <c r="AC42" i="43"/>
  <c r="AC40" i="43"/>
  <c r="AC46" i="43"/>
  <c r="AC41" i="43"/>
  <c r="AC47" i="43"/>
  <c r="AC43" i="43"/>
  <c r="AC45" i="43"/>
  <c r="AC39" i="43"/>
  <c r="AC34" i="43"/>
  <c r="AC37" i="43" s="1"/>
  <c r="C111" i="43"/>
  <c r="D111" i="43" s="1"/>
  <c r="C110" i="43"/>
  <c r="D110" i="43" s="1"/>
  <c r="C106" i="43"/>
  <c r="C112" i="43"/>
  <c r="D112" i="43" s="1"/>
  <c r="C107" i="43"/>
  <c r="D107" i="43" s="1"/>
  <c r="C113" i="43"/>
  <c r="D113" i="43" s="1"/>
  <c r="C109" i="43"/>
  <c r="D109" i="43" s="1"/>
  <c r="C111" i="42"/>
  <c r="D111" i="42" s="1"/>
  <c r="C108" i="42"/>
  <c r="D108" i="42" s="1"/>
  <c r="C114" i="42"/>
  <c r="D114" i="42" s="1"/>
  <c r="C109" i="42"/>
  <c r="D109" i="42" s="1"/>
  <c r="C110" i="42"/>
  <c r="D110" i="42" s="1"/>
  <c r="C112" i="42"/>
  <c r="D112" i="42" s="1"/>
  <c r="C107" i="42"/>
  <c r="D107" i="42" s="1"/>
  <c r="C106" i="42"/>
  <c r="E111" i="43"/>
  <c r="E113" i="43"/>
  <c r="E109" i="43"/>
  <c r="E106" i="43"/>
  <c r="E111" i="42"/>
  <c r="E110" i="42"/>
  <c r="E113" i="42"/>
  <c r="E108" i="42"/>
  <c r="E109" i="42"/>
  <c r="B30" i="43"/>
  <c r="N30" i="43"/>
  <c r="L23" i="42"/>
  <c r="AB23" i="42"/>
  <c r="AC21" i="43"/>
  <c r="P21" i="43"/>
  <c r="P22" i="43" s="1"/>
  <c r="O21" i="43"/>
  <c r="O22" i="43" s="1"/>
  <c r="N21" i="43"/>
  <c r="N22" i="43" s="1"/>
  <c r="N26" i="43" s="1"/>
  <c r="E23" i="43"/>
  <c r="F23" i="43"/>
  <c r="G23" i="43"/>
  <c r="J24" i="43"/>
  <c r="H23" i="43"/>
  <c r="J23" i="43"/>
  <c r="L24" i="43"/>
  <c r="U23" i="43"/>
  <c r="V23" i="43"/>
  <c r="W23" i="43"/>
  <c r="X23" i="43"/>
  <c r="Z23" i="43"/>
  <c r="AC22" i="43"/>
  <c r="AC26" i="43" s="1"/>
  <c r="B81" i="43"/>
  <c r="P78" i="43"/>
  <c r="T74" i="43"/>
  <c r="D74" i="43"/>
  <c r="O78" i="43"/>
  <c r="S74" i="43"/>
  <c r="C74" i="43"/>
  <c r="N78" i="43"/>
  <c r="R74" i="43"/>
  <c r="B74" i="43"/>
  <c r="AC78" i="43"/>
  <c r="M78" i="43"/>
  <c r="Q74" i="43"/>
  <c r="AB78" i="43"/>
  <c r="L78" i="43"/>
  <c r="P74" i="43"/>
  <c r="AA78" i="43"/>
  <c r="K78" i="43"/>
  <c r="O74" i="43"/>
  <c r="Z78" i="43"/>
  <c r="J78" i="43"/>
  <c r="N74" i="43"/>
  <c r="Y78" i="43"/>
  <c r="I78" i="43"/>
  <c r="AC74" i="43"/>
  <c r="M74" i="43"/>
  <c r="S78" i="43"/>
  <c r="X78" i="43"/>
  <c r="H78" i="43"/>
  <c r="AB74" i="43"/>
  <c r="L74" i="43"/>
  <c r="C78" i="43"/>
  <c r="W78" i="43"/>
  <c r="G78" i="43"/>
  <c r="AA74" i="43"/>
  <c r="K74" i="43"/>
  <c r="G74" i="43"/>
  <c r="V78" i="43"/>
  <c r="F78" i="43"/>
  <c r="Z74" i="43"/>
  <c r="J74" i="43"/>
  <c r="W74" i="43"/>
  <c r="U78" i="43"/>
  <c r="E78" i="43"/>
  <c r="Y74" i="43"/>
  <c r="I74" i="43"/>
  <c r="T78" i="43"/>
  <c r="D78" i="43"/>
  <c r="X74" i="43"/>
  <c r="H74" i="43"/>
  <c r="R78" i="43"/>
  <c r="B78" i="43"/>
  <c r="V74" i="43"/>
  <c r="F74" i="43"/>
  <c r="Q78" i="43"/>
  <c r="U74" i="43"/>
  <c r="E74" i="43"/>
  <c r="Q21" i="43"/>
  <c r="I23" i="43"/>
  <c r="Y23" i="43"/>
  <c r="M24" i="43"/>
  <c r="C21" i="43"/>
  <c r="S21" i="43"/>
  <c r="K23" i="43"/>
  <c r="AA23" i="43"/>
  <c r="C30" i="43"/>
  <c r="B21" i="43"/>
  <c r="D21" i="43"/>
  <c r="T21" i="43"/>
  <c r="L23" i="43"/>
  <c r="AB23" i="43"/>
  <c r="P24" i="43"/>
  <c r="D30" i="43"/>
  <c r="E21" i="43"/>
  <c r="U21" i="43"/>
  <c r="M23" i="43"/>
  <c r="AC23" i="43"/>
  <c r="F21" i="43"/>
  <c r="V21" i="43"/>
  <c r="N23" i="43"/>
  <c r="R24" i="43"/>
  <c r="F30" i="43"/>
  <c r="G21" i="43"/>
  <c r="W21" i="43"/>
  <c r="O23" i="43"/>
  <c r="O25" i="43" s="1"/>
  <c r="S24" i="43"/>
  <c r="G30" i="43"/>
  <c r="H21" i="43"/>
  <c r="X21" i="43"/>
  <c r="P23" i="43"/>
  <c r="T24" i="43"/>
  <c r="H30" i="43"/>
  <c r="I21" i="43"/>
  <c r="Y21" i="43"/>
  <c r="Q23" i="43"/>
  <c r="U24" i="43"/>
  <c r="I30" i="43"/>
  <c r="Y30" i="43"/>
  <c r="J21" i="43"/>
  <c r="Z21" i="43"/>
  <c r="B23" i="43"/>
  <c r="R23" i="43"/>
  <c r="V24" i="43"/>
  <c r="Z30" i="43"/>
  <c r="K21" i="43"/>
  <c r="AA21" i="43"/>
  <c r="C23" i="43"/>
  <c r="S23" i="43"/>
  <c r="AA30" i="43"/>
  <c r="R21" i="43"/>
  <c r="L21" i="43"/>
  <c r="AB21" i="43"/>
  <c r="D23" i="43"/>
  <c r="AB30" i="43"/>
  <c r="M21" i="43"/>
  <c r="AC30" i="43"/>
  <c r="M23" i="42"/>
  <c r="P23" i="42"/>
  <c r="AC23" i="42"/>
  <c r="D30" i="42"/>
  <c r="Z21" i="42"/>
  <c r="J21" i="42"/>
  <c r="Y21" i="42"/>
  <c r="I21" i="42"/>
  <c r="W21" i="42"/>
  <c r="G21" i="42"/>
  <c r="T21" i="42"/>
  <c r="V21" i="42"/>
  <c r="F21" i="42"/>
  <c r="U21" i="42"/>
  <c r="E21" i="42"/>
  <c r="S21" i="42"/>
  <c r="C21" i="42"/>
  <c r="R21" i="42"/>
  <c r="B21" i="42"/>
  <c r="Q21" i="42"/>
  <c r="X21" i="42"/>
  <c r="P21" i="42"/>
  <c r="O21" i="42"/>
  <c r="N21" i="42"/>
  <c r="AC21" i="42"/>
  <c r="M21" i="42"/>
  <c r="AB21" i="42"/>
  <c r="L21" i="42"/>
  <c r="AA21" i="42"/>
  <c r="K21" i="42"/>
  <c r="H21" i="42"/>
  <c r="D21" i="42"/>
  <c r="B81" i="42"/>
  <c r="P78" i="42"/>
  <c r="T74" i="42"/>
  <c r="D74" i="42"/>
  <c r="B74" i="42"/>
  <c r="O78" i="42"/>
  <c r="S74" i="42"/>
  <c r="C74" i="42"/>
  <c r="N78" i="42"/>
  <c r="AC78" i="42"/>
  <c r="M78" i="42"/>
  <c r="Q74" i="42"/>
  <c r="AB78" i="42"/>
  <c r="L78" i="42"/>
  <c r="P74" i="42"/>
  <c r="AA78" i="42"/>
  <c r="K78" i="42"/>
  <c r="O74" i="42"/>
  <c r="Z78" i="42"/>
  <c r="J78" i="42"/>
  <c r="N74" i="42"/>
  <c r="Y78" i="42"/>
  <c r="I78" i="42"/>
  <c r="AC74" i="42"/>
  <c r="M74" i="42"/>
  <c r="X78" i="42"/>
  <c r="H78" i="42"/>
  <c r="AB74" i="42"/>
  <c r="L74" i="42"/>
  <c r="W78" i="42"/>
  <c r="G78" i="42"/>
  <c r="AA74" i="42"/>
  <c r="K74" i="42"/>
  <c r="V78" i="42"/>
  <c r="F78" i="42"/>
  <c r="Z74" i="42"/>
  <c r="J74" i="42"/>
  <c r="R74" i="42"/>
  <c r="U78" i="42"/>
  <c r="E78" i="42"/>
  <c r="Y74" i="42"/>
  <c r="I74" i="42"/>
  <c r="T78" i="42"/>
  <c r="D78" i="42"/>
  <c r="X74" i="42"/>
  <c r="H74" i="42"/>
  <c r="S78" i="42"/>
  <c r="C78" i="42"/>
  <c r="W74" i="42"/>
  <c r="G74" i="42"/>
  <c r="R78" i="42"/>
  <c r="B78" i="42"/>
  <c r="V74" i="42"/>
  <c r="F74" i="42"/>
  <c r="Q78" i="42"/>
  <c r="U74" i="42"/>
  <c r="E74" i="42"/>
  <c r="C23" i="42"/>
  <c r="S23" i="42"/>
  <c r="W24" i="42"/>
  <c r="AA30" i="42"/>
  <c r="D23" i="42"/>
  <c r="T23" i="42"/>
  <c r="AB30" i="42"/>
  <c r="T24" i="42"/>
  <c r="H30" i="42"/>
  <c r="E23" i="42"/>
  <c r="U23" i="42"/>
  <c r="AC30" i="42"/>
  <c r="F23" i="42"/>
  <c r="V23" i="42"/>
  <c r="J24" i="42"/>
  <c r="N30" i="42"/>
  <c r="G23" i="42"/>
  <c r="W23" i="42"/>
  <c r="O30" i="42"/>
  <c r="H23" i="42"/>
  <c r="X23" i="42"/>
  <c r="L24" i="42"/>
  <c r="I23" i="42"/>
  <c r="Y23" i="42"/>
  <c r="M24" i="42"/>
  <c r="P24" i="42"/>
  <c r="J23" i="42"/>
  <c r="Z23" i="42"/>
  <c r="B30" i="42"/>
  <c r="K23" i="42"/>
  <c r="AA23" i="42"/>
  <c r="C30" i="42"/>
  <c r="N23" i="42"/>
  <c r="R24" i="42"/>
  <c r="F30" i="42"/>
  <c r="O23" i="42"/>
  <c r="S24" i="42"/>
  <c r="G30" i="42"/>
  <c r="Q23" i="42"/>
  <c r="U24" i="42"/>
  <c r="I30" i="42"/>
  <c r="Y30" i="42"/>
  <c r="B23" i="42"/>
  <c r="A23" i="9"/>
  <c r="P25" i="43" l="1"/>
  <c r="P27" i="43" s="1"/>
  <c r="N25" i="43"/>
  <c r="N27" i="43" s="1"/>
  <c r="E105" i="43"/>
  <c r="C105" i="42"/>
  <c r="D105" i="42" s="1"/>
  <c r="C105" i="43"/>
  <c r="D105" i="43" s="1"/>
  <c r="AC25" i="43"/>
  <c r="E105" i="42"/>
  <c r="AC27" i="43"/>
  <c r="AC28" i="43"/>
  <c r="H25" i="43"/>
  <c r="H22" i="43"/>
  <c r="X25" i="43"/>
  <c r="X27" i="43" s="1"/>
  <c r="X22" i="43"/>
  <c r="Z25" i="43"/>
  <c r="Z22" i="43"/>
  <c r="T22" i="43"/>
  <c r="T25" i="43"/>
  <c r="T27" i="43" s="1"/>
  <c r="M25" i="43"/>
  <c r="M27" i="43" s="1"/>
  <c r="M22" i="43"/>
  <c r="O28" i="43" s="1"/>
  <c r="J25" i="43"/>
  <c r="J27" i="43" s="1"/>
  <c r="J22" i="43"/>
  <c r="W25" i="43"/>
  <c r="W27" i="43" s="1"/>
  <c r="W22" i="43"/>
  <c r="D22" i="43"/>
  <c r="D25" i="43"/>
  <c r="K25" i="43"/>
  <c r="K27" i="43" s="1"/>
  <c r="K22" i="43"/>
  <c r="Q22" i="43"/>
  <c r="Q25" i="43"/>
  <c r="Q27" i="43" s="1"/>
  <c r="L25" i="43"/>
  <c r="L27" i="43" s="1"/>
  <c r="L22" i="43"/>
  <c r="AB77" i="43"/>
  <c r="L77" i="43"/>
  <c r="X75" i="43"/>
  <c r="H75" i="43"/>
  <c r="AA77" i="43"/>
  <c r="K77" i="43"/>
  <c r="K18" i="43" s="1"/>
  <c r="W75" i="43"/>
  <c r="G75" i="43"/>
  <c r="Z77" i="43"/>
  <c r="J77" i="43"/>
  <c r="J18" i="43" s="1"/>
  <c r="V75" i="43"/>
  <c r="F75" i="43"/>
  <c r="Y77" i="43"/>
  <c r="I77" i="43"/>
  <c r="I18" i="43" s="1"/>
  <c r="U75" i="43"/>
  <c r="E75" i="43"/>
  <c r="X77" i="43"/>
  <c r="H77" i="43"/>
  <c r="H18" i="43" s="1"/>
  <c r="T75" i="43"/>
  <c r="D75" i="43"/>
  <c r="G77" i="43"/>
  <c r="G18" i="43" s="1"/>
  <c r="S75" i="43"/>
  <c r="C75" i="43"/>
  <c r="F77" i="43"/>
  <c r="F18" i="43" s="1"/>
  <c r="R75" i="43"/>
  <c r="B75" i="43"/>
  <c r="K75" i="43"/>
  <c r="E77" i="43"/>
  <c r="E18" i="43" s="1"/>
  <c r="Q75" i="43"/>
  <c r="D77" i="43"/>
  <c r="D18" i="43" s="1"/>
  <c r="P75" i="43"/>
  <c r="C77" i="43"/>
  <c r="C18" i="43" s="1"/>
  <c r="O75" i="43"/>
  <c r="B77" i="43"/>
  <c r="B18" i="43" s="1"/>
  <c r="N75" i="43"/>
  <c r="Q77" i="43"/>
  <c r="AC75" i="43"/>
  <c r="M75" i="43"/>
  <c r="AA75" i="43"/>
  <c r="P77" i="43"/>
  <c r="AB75" i="43"/>
  <c r="L75" i="43"/>
  <c r="O77" i="43"/>
  <c r="N77" i="43"/>
  <c r="Z75" i="43"/>
  <c r="J75" i="43"/>
  <c r="AC77" i="43"/>
  <c r="AC18" i="43" s="1"/>
  <c r="M77" i="43"/>
  <c r="Y75" i="43"/>
  <c r="I75" i="43"/>
  <c r="AB25" i="43"/>
  <c r="AB22" i="43"/>
  <c r="E25" i="43"/>
  <c r="E27" i="43" s="1"/>
  <c r="E22" i="43"/>
  <c r="B22" i="43"/>
  <c r="B25" i="43"/>
  <c r="R22" i="43"/>
  <c r="R25" i="43"/>
  <c r="R27" i="43" s="1"/>
  <c r="Y25" i="43"/>
  <c r="Y22" i="43"/>
  <c r="V25" i="43"/>
  <c r="V27" i="43" s="1"/>
  <c r="V22" i="43"/>
  <c r="X28" i="43" s="1"/>
  <c r="S25" i="43"/>
  <c r="S27" i="43" s="1"/>
  <c r="S22" i="43"/>
  <c r="G25" i="43"/>
  <c r="G22" i="43"/>
  <c r="I25" i="43"/>
  <c r="I22" i="43"/>
  <c r="F25" i="43"/>
  <c r="F22" i="43"/>
  <c r="C22" i="43"/>
  <c r="C25" i="43"/>
  <c r="O26" i="43"/>
  <c r="O27" i="43" s="1"/>
  <c r="Q28" i="43"/>
  <c r="P28" i="43"/>
  <c r="AA25" i="43"/>
  <c r="AA22" i="43"/>
  <c r="U25" i="43"/>
  <c r="U27" i="43" s="1"/>
  <c r="U22" i="43"/>
  <c r="B25" i="42"/>
  <c r="B22" i="42"/>
  <c r="AB77" i="42"/>
  <c r="L77" i="42"/>
  <c r="X75" i="42"/>
  <c r="H75" i="42"/>
  <c r="AA77" i="42"/>
  <c r="K77" i="42"/>
  <c r="K18" i="42" s="1"/>
  <c r="W75" i="42"/>
  <c r="G75" i="42"/>
  <c r="Y77" i="42"/>
  <c r="I77" i="42"/>
  <c r="I18" i="42" s="1"/>
  <c r="U75" i="42"/>
  <c r="E75" i="42"/>
  <c r="X77" i="42"/>
  <c r="H77" i="42"/>
  <c r="H18" i="42" s="1"/>
  <c r="T75" i="42"/>
  <c r="D75" i="42"/>
  <c r="G77" i="42"/>
  <c r="G18" i="42" s="1"/>
  <c r="S75" i="42"/>
  <c r="C75" i="42"/>
  <c r="F77" i="42"/>
  <c r="F18" i="42" s="1"/>
  <c r="R75" i="42"/>
  <c r="B75" i="42"/>
  <c r="E77" i="42"/>
  <c r="E18" i="42" s="1"/>
  <c r="Q75" i="42"/>
  <c r="F75" i="42"/>
  <c r="D77" i="42"/>
  <c r="D18" i="42" s="1"/>
  <c r="P75" i="42"/>
  <c r="C77" i="42"/>
  <c r="C18" i="42" s="1"/>
  <c r="O75" i="42"/>
  <c r="B77" i="42"/>
  <c r="B18" i="42" s="1"/>
  <c r="N75" i="42"/>
  <c r="Q77" i="42"/>
  <c r="AC75" i="42"/>
  <c r="M75" i="42"/>
  <c r="P77" i="42"/>
  <c r="AB75" i="42"/>
  <c r="L75" i="42"/>
  <c r="O77" i="42"/>
  <c r="AA75" i="42"/>
  <c r="K75" i="42"/>
  <c r="J77" i="42"/>
  <c r="J18" i="42" s="1"/>
  <c r="N77" i="42"/>
  <c r="Z75" i="42"/>
  <c r="J75" i="42"/>
  <c r="V75" i="42"/>
  <c r="AC77" i="42"/>
  <c r="AC18" i="42" s="1"/>
  <c r="M77" i="42"/>
  <c r="Y75" i="42"/>
  <c r="I75" i="42"/>
  <c r="Z77" i="42"/>
  <c r="C25" i="42"/>
  <c r="C22" i="42"/>
  <c r="D22" i="42"/>
  <c r="D25" i="42"/>
  <c r="S25" i="42"/>
  <c r="S27" i="42" s="1"/>
  <c r="S22" i="42"/>
  <c r="H25" i="42"/>
  <c r="H22" i="42"/>
  <c r="E25" i="42"/>
  <c r="E27" i="42" s="1"/>
  <c r="E22" i="42"/>
  <c r="Q25" i="42"/>
  <c r="Q27" i="42" s="1"/>
  <c r="Q22" i="42"/>
  <c r="K22" i="42"/>
  <c r="K25" i="42"/>
  <c r="K27" i="42" s="1"/>
  <c r="U25" i="42"/>
  <c r="U27" i="42" s="1"/>
  <c r="U22" i="42"/>
  <c r="AA22" i="42"/>
  <c r="AA25" i="42"/>
  <c r="F25" i="42"/>
  <c r="F22" i="42"/>
  <c r="L22" i="42"/>
  <c r="L25" i="42"/>
  <c r="L27" i="42" s="1"/>
  <c r="V25" i="42"/>
  <c r="V27" i="42" s="1"/>
  <c r="V22" i="42"/>
  <c r="AB22" i="42"/>
  <c r="AB25" i="42"/>
  <c r="T22" i="42"/>
  <c r="T25" i="42"/>
  <c r="T27" i="42" s="1"/>
  <c r="M22" i="42"/>
  <c r="M25" i="42"/>
  <c r="M27" i="42" s="1"/>
  <c r="G25" i="42"/>
  <c r="G22" i="42"/>
  <c r="AC22" i="42"/>
  <c r="AC26" i="42" s="1"/>
  <c r="AC25" i="42"/>
  <c r="W25" i="42"/>
  <c r="W27" i="42" s="1"/>
  <c r="W22" i="42"/>
  <c r="R25" i="42"/>
  <c r="R27" i="42" s="1"/>
  <c r="R22" i="42"/>
  <c r="N22" i="42"/>
  <c r="N25" i="42"/>
  <c r="I25" i="42"/>
  <c r="I22" i="42"/>
  <c r="Y25" i="42"/>
  <c r="Y22" i="42"/>
  <c r="P25" i="42"/>
  <c r="P27" i="42" s="1"/>
  <c r="P22" i="42"/>
  <c r="J25" i="42"/>
  <c r="J27" i="42" s="1"/>
  <c r="J22" i="42"/>
  <c r="O25" i="42"/>
  <c r="O22" i="42"/>
  <c r="X25" i="42"/>
  <c r="X27" i="42" s="1"/>
  <c r="X22" i="42"/>
  <c r="Z25" i="42"/>
  <c r="Z22" i="42"/>
  <c r="B51" i="34"/>
  <c r="C51" i="34"/>
  <c r="D51" i="34"/>
  <c r="E51" i="34"/>
  <c r="F51" i="34"/>
  <c r="G51" i="34"/>
  <c r="H51" i="34"/>
  <c r="I51" i="34"/>
  <c r="J51" i="34"/>
  <c r="K51" i="34"/>
  <c r="L51" i="34"/>
  <c r="M51" i="34"/>
  <c r="N51" i="34"/>
  <c r="O51" i="34"/>
  <c r="P51" i="34"/>
  <c r="Q51" i="34"/>
  <c r="R51" i="34"/>
  <c r="S51" i="34"/>
  <c r="T51" i="34"/>
  <c r="U51" i="34"/>
  <c r="V51" i="34"/>
  <c r="W51" i="34"/>
  <c r="X51" i="34"/>
  <c r="Y51" i="34"/>
  <c r="Z51" i="34"/>
  <c r="AA51" i="34"/>
  <c r="AB51" i="34"/>
  <c r="AC51" i="34"/>
  <c r="S28" i="42" l="1"/>
  <c r="W28" i="43"/>
  <c r="R28" i="43"/>
  <c r="L28" i="43"/>
  <c r="V28" i="42"/>
  <c r="G28" i="42"/>
  <c r="X28" i="42"/>
  <c r="Y28" i="43"/>
  <c r="H28" i="43"/>
  <c r="F26" i="43"/>
  <c r="F27" i="43" s="1"/>
  <c r="G28" i="43"/>
  <c r="V28" i="43"/>
  <c r="B26" i="43"/>
  <c r="B27" i="43" s="1"/>
  <c r="D28" i="43"/>
  <c r="U28" i="43"/>
  <c r="N28" i="43"/>
  <c r="Z26" i="43"/>
  <c r="Z27" i="43" s="1"/>
  <c r="AB28" i="43"/>
  <c r="I28" i="43"/>
  <c r="G26" i="43"/>
  <c r="G27" i="43" s="1"/>
  <c r="Z28" i="43"/>
  <c r="K28" i="43"/>
  <c r="I26" i="43"/>
  <c r="I27" i="43" s="1"/>
  <c r="S28" i="43"/>
  <c r="AA26" i="43"/>
  <c r="AA27" i="43" s="1"/>
  <c r="B28" i="43"/>
  <c r="AA28" i="43"/>
  <c r="Y26" i="43"/>
  <c r="Y27" i="43" s="1"/>
  <c r="M28" i="43"/>
  <c r="J28" i="43"/>
  <c r="H26" i="43"/>
  <c r="H27" i="43" s="1"/>
  <c r="E28" i="43"/>
  <c r="C26" i="43"/>
  <c r="C27" i="43" s="1"/>
  <c r="AB26" i="43"/>
  <c r="AB27" i="43" s="1"/>
  <c r="C28" i="43"/>
  <c r="T28" i="43"/>
  <c r="F28" i="43"/>
  <c r="D26" i="43"/>
  <c r="D27" i="43" s="1"/>
  <c r="I26" i="42"/>
  <c r="I27" i="42" s="1"/>
  <c r="K28" i="42"/>
  <c r="U28" i="42"/>
  <c r="J28" i="42"/>
  <c r="H26" i="42"/>
  <c r="H27" i="42" s="1"/>
  <c r="Z26" i="42"/>
  <c r="Z27" i="42" s="1"/>
  <c r="AB28" i="42"/>
  <c r="Z28" i="42"/>
  <c r="N28" i="42"/>
  <c r="Y28" i="42"/>
  <c r="F26" i="42"/>
  <c r="F27" i="42" s="1"/>
  <c r="H28" i="42"/>
  <c r="F28" i="42"/>
  <c r="D26" i="42"/>
  <c r="D27" i="42" s="1"/>
  <c r="AC27" i="42"/>
  <c r="AC28" i="42"/>
  <c r="E28" i="42"/>
  <c r="C26" i="42"/>
  <c r="T28" i="42"/>
  <c r="AA26" i="42"/>
  <c r="AA27" i="42" s="1"/>
  <c r="B28" i="42"/>
  <c r="C27" i="42"/>
  <c r="W28" i="42"/>
  <c r="C28" i="42"/>
  <c r="AB26" i="42"/>
  <c r="AB27" i="42" s="1"/>
  <c r="R28" i="42"/>
  <c r="D28" i="42"/>
  <c r="B26" i="42"/>
  <c r="B27" i="42" s="1"/>
  <c r="Y26" i="42"/>
  <c r="Y27" i="42" s="1"/>
  <c r="AA28" i="42"/>
  <c r="N26" i="42"/>
  <c r="N27" i="42" s="1"/>
  <c r="P28" i="42"/>
  <c r="Q28" i="42"/>
  <c r="O26" i="42"/>
  <c r="O27" i="42" s="1"/>
  <c r="L28" i="42"/>
  <c r="G26" i="42"/>
  <c r="G27" i="42" s="1"/>
  <c r="I28" i="42"/>
  <c r="O28" i="42"/>
  <c r="M28" i="42"/>
  <c r="D21" i="9"/>
  <c r="E21" i="9" s="1"/>
  <c r="A21" i="9"/>
  <c r="B51" i="25"/>
  <c r="C51" i="25"/>
  <c r="D51" i="25"/>
  <c r="E51" i="25"/>
  <c r="F51" i="25"/>
  <c r="G51" i="25"/>
  <c r="H51" i="25"/>
  <c r="I51" i="25"/>
  <c r="J51" i="25"/>
  <c r="K51" i="25"/>
  <c r="L51" i="25"/>
  <c r="M51" i="25"/>
  <c r="N51" i="25"/>
  <c r="B51" i="28"/>
  <c r="C51" i="28"/>
  <c r="D51" i="28"/>
  <c r="E51" i="28"/>
  <c r="F51" i="28"/>
  <c r="G51" i="28"/>
  <c r="H51" i="28"/>
  <c r="I51" i="28"/>
  <c r="J51" i="28"/>
  <c r="K51" i="28"/>
  <c r="L51" i="28"/>
  <c r="M51" i="28"/>
  <c r="N51" i="28"/>
  <c r="B51" i="8"/>
  <c r="C51" i="8"/>
  <c r="D51" i="8"/>
  <c r="E51" i="8"/>
  <c r="F51" i="8"/>
  <c r="G51" i="8"/>
  <c r="H51" i="8"/>
  <c r="I51" i="8"/>
  <c r="J51" i="8"/>
  <c r="K51" i="8"/>
  <c r="L51" i="8"/>
  <c r="M51" i="8"/>
  <c r="N51" i="8"/>
  <c r="B51" i="19"/>
  <c r="C51" i="19"/>
  <c r="D51" i="19"/>
  <c r="E51" i="19"/>
  <c r="F51" i="19"/>
  <c r="G51" i="19"/>
  <c r="H51" i="19"/>
  <c r="I51" i="19"/>
  <c r="J51" i="19"/>
  <c r="K51" i="19"/>
  <c r="L51" i="19"/>
  <c r="M51" i="19"/>
  <c r="N51" i="19"/>
  <c r="B51" i="20"/>
  <c r="C51" i="20"/>
  <c r="D51" i="20"/>
  <c r="E51" i="20"/>
  <c r="F51" i="20"/>
  <c r="G51" i="20"/>
  <c r="H51" i="20"/>
  <c r="I51" i="20"/>
  <c r="J51" i="20"/>
  <c r="K51" i="20"/>
  <c r="L51" i="20"/>
  <c r="M51" i="20"/>
  <c r="N51" i="20"/>
  <c r="B51" i="7"/>
  <c r="C51" i="7"/>
  <c r="D51" i="7"/>
  <c r="E51" i="7"/>
  <c r="F51" i="7"/>
  <c r="G51" i="7"/>
  <c r="H51" i="7"/>
  <c r="I51" i="7"/>
  <c r="J51" i="7"/>
  <c r="K51" i="7"/>
  <c r="L51" i="7"/>
  <c r="M51" i="7"/>
  <c r="N51" i="7"/>
  <c r="B51" i="23"/>
  <c r="C51" i="23"/>
  <c r="D51" i="23"/>
  <c r="E51" i="23"/>
  <c r="F51" i="23"/>
  <c r="G51" i="23"/>
  <c r="H51" i="23"/>
  <c r="I51" i="23"/>
  <c r="J51" i="23"/>
  <c r="K51" i="23"/>
  <c r="L51" i="23"/>
  <c r="M51" i="23"/>
  <c r="N51" i="23"/>
  <c r="O51" i="23"/>
  <c r="P51" i="23"/>
  <c r="Q51" i="23"/>
  <c r="R51" i="23"/>
  <c r="S51" i="23"/>
  <c r="T51" i="23"/>
  <c r="U51" i="23"/>
  <c r="V51" i="23"/>
  <c r="W51" i="23"/>
  <c r="X51" i="23"/>
  <c r="Y51" i="23"/>
  <c r="Z51" i="23"/>
  <c r="AA51" i="23"/>
  <c r="AB51" i="23"/>
  <c r="AC51" i="23"/>
  <c r="B51" i="32"/>
  <c r="C51" i="32"/>
  <c r="D51" i="32"/>
  <c r="E51" i="32"/>
  <c r="F51" i="32"/>
  <c r="G51" i="32"/>
  <c r="H51" i="32"/>
  <c r="I51" i="32"/>
  <c r="J51" i="32"/>
  <c r="K51" i="32"/>
  <c r="L51" i="32"/>
  <c r="M51" i="32"/>
  <c r="N51" i="32"/>
  <c r="O51" i="32"/>
  <c r="P51" i="32"/>
  <c r="Q51" i="32"/>
  <c r="R51" i="32"/>
  <c r="S51" i="32"/>
  <c r="T51" i="32"/>
  <c r="U51" i="32"/>
  <c r="V51" i="32"/>
  <c r="W51" i="32"/>
  <c r="X51" i="32"/>
  <c r="Y51" i="32"/>
  <c r="Z51" i="32"/>
  <c r="AA51" i="32"/>
  <c r="AB51" i="32"/>
  <c r="AC51" i="32"/>
  <c r="B51" i="33"/>
  <c r="C51" i="33"/>
  <c r="D51" i="33"/>
  <c r="E51" i="33"/>
  <c r="F51" i="33"/>
  <c r="G51" i="33"/>
  <c r="H51" i="33"/>
  <c r="I51" i="33"/>
  <c r="J51" i="33"/>
  <c r="K51" i="33"/>
  <c r="L51" i="33"/>
  <c r="M51" i="33"/>
  <c r="N51" i="33"/>
  <c r="O51" i="33"/>
  <c r="P51" i="33"/>
  <c r="Q51" i="33"/>
  <c r="R51" i="33"/>
  <c r="S51" i="33"/>
  <c r="T51" i="33"/>
  <c r="U51" i="33"/>
  <c r="V51" i="33"/>
  <c r="W51" i="33"/>
  <c r="X51" i="33"/>
  <c r="Y51" i="33"/>
  <c r="Z51" i="33"/>
  <c r="AA51" i="33"/>
  <c r="AB51" i="33"/>
  <c r="AC51" i="33"/>
  <c r="B51" i="22"/>
  <c r="C51" i="22"/>
  <c r="D51" i="22"/>
  <c r="E51" i="22"/>
  <c r="F51" i="22"/>
  <c r="G51" i="22"/>
  <c r="H51" i="22"/>
  <c r="I51" i="22"/>
  <c r="J51" i="22"/>
  <c r="K51" i="22"/>
  <c r="L51" i="22"/>
  <c r="M51" i="22"/>
  <c r="N51" i="22"/>
  <c r="O51" i="22"/>
  <c r="P51" i="22"/>
  <c r="Q51" i="22"/>
  <c r="R51" i="22"/>
  <c r="S51" i="22"/>
  <c r="T51" i="22"/>
  <c r="U51" i="22"/>
  <c r="V51" i="22"/>
  <c r="W51" i="22"/>
  <c r="X51" i="22"/>
  <c r="Y51" i="22"/>
  <c r="Z51" i="22"/>
  <c r="AA51" i="22"/>
  <c r="AB51" i="22"/>
  <c r="AC51" i="22"/>
  <c r="B51"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B51" i="27"/>
  <c r="C51" i="27"/>
  <c r="D51" i="27"/>
  <c r="E51" i="27"/>
  <c r="F51" i="27"/>
  <c r="G51" i="27"/>
  <c r="H51" i="27"/>
  <c r="I51" i="27"/>
  <c r="J51" i="27"/>
  <c r="K51" i="27"/>
  <c r="L51" i="27"/>
  <c r="M51" i="27"/>
  <c r="N51" i="27"/>
  <c r="O51" i="27"/>
  <c r="P51" i="27"/>
  <c r="Q51" i="27"/>
  <c r="R51" i="27"/>
  <c r="S51" i="27"/>
  <c r="T51" i="27"/>
  <c r="U51" i="27"/>
  <c r="V51" i="27"/>
  <c r="W51" i="27"/>
  <c r="X51" i="27"/>
  <c r="Y51" i="27"/>
  <c r="Z51" i="27"/>
  <c r="AA51" i="27"/>
  <c r="AB51" i="27"/>
  <c r="AC51" i="27"/>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B51" i="30"/>
  <c r="C51" i="30"/>
  <c r="D51" i="30"/>
  <c r="E51" i="30"/>
  <c r="F51" i="30"/>
  <c r="G51" i="30"/>
  <c r="H51" i="30"/>
  <c r="I51" i="30"/>
  <c r="J51" i="30"/>
  <c r="K51" i="30"/>
  <c r="L51" i="30"/>
  <c r="M51" i="30"/>
  <c r="N51" i="30"/>
  <c r="O51" i="30"/>
  <c r="P51" i="30"/>
  <c r="Q51" i="30"/>
  <c r="R51" i="30"/>
  <c r="S51" i="30"/>
  <c r="T51" i="30"/>
  <c r="U51" i="30"/>
  <c r="V51" i="30"/>
  <c r="W51" i="30"/>
  <c r="X51" i="30"/>
  <c r="Y51" i="30"/>
  <c r="Z51" i="30"/>
  <c r="AA51" i="30"/>
  <c r="AB51" i="30"/>
  <c r="AC51" i="30"/>
  <c r="B51" i="31"/>
  <c r="C51" i="31"/>
  <c r="D51" i="31"/>
  <c r="E51" i="31"/>
  <c r="F51" i="31"/>
  <c r="G51" i="31"/>
  <c r="H51" i="31"/>
  <c r="I51" i="31"/>
  <c r="J51" i="31"/>
  <c r="K51" i="31"/>
  <c r="L51" i="31"/>
  <c r="M51" i="31"/>
  <c r="N51" i="31"/>
  <c r="O51" i="31"/>
  <c r="P51" i="31"/>
  <c r="Q51" i="31"/>
  <c r="R51" i="31"/>
  <c r="S51" i="31"/>
  <c r="T51" i="31"/>
  <c r="U51" i="31"/>
  <c r="V51" i="31"/>
  <c r="W51" i="31"/>
  <c r="X51" i="31"/>
  <c r="Y51" i="31"/>
  <c r="Z51" i="31"/>
  <c r="AA51" i="31"/>
  <c r="AB51" i="31"/>
  <c r="AC51" i="31"/>
  <c r="B51" i="26"/>
  <c r="C51" i="26"/>
  <c r="D51" i="26"/>
  <c r="E51" i="26"/>
  <c r="F51" i="26"/>
  <c r="G51" i="26"/>
  <c r="H51" i="26"/>
  <c r="I51" i="26"/>
  <c r="J51" i="26"/>
  <c r="K51" i="26"/>
  <c r="L51" i="26"/>
  <c r="M51" i="26"/>
  <c r="N51" i="26"/>
  <c r="O51" i="26"/>
  <c r="P51" i="26"/>
  <c r="Q51" i="26"/>
  <c r="R51" i="26"/>
  <c r="S51" i="26"/>
  <c r="T51" i="26"/>
  <c r="U51" i="26"/>
  <c r="V51" i="26"/>
  <c r="W51" i="26"/>
  <c r="X51" i="26"/>
  <c r="Y51" i="26"/>
  <c r="Z51" i="26"/>
  <c r="AA51" i="26"/>
  <c r="AB51" i="26"/>
  <c r="AC51" i="26"/>
  <c r="D23" i="9" l="1"/>
  <c r="E23" i="9" s="1"/>
  <c r="AC33" i="33" l="1"/>
  <c r="AB33" i="33"/>
  <c r="AA33" i="33"/>
  <c r="Z33" i="33"/>
  <c r="Y33" i="33"/>
  <c r="X33" i="33"/>
  <c r="W33" i="33"/>
  <c r="V33" i="33"/>
  <c r="U33" i="33"/>
  <c r="T33" i="33"/>
  <c r="S33" i="33"/>
  <c r="R33" i="33"/>
  <c r="Q33" i="33"/>
  <c r="P33" i="33"/>
  <c r="O33" i="33"/>
  <c r="N33" i="33"/>
  <c r="M33" i="33"/>
  <c r="L33" i="33"/>
  <c r="K33" i="33"/>
  <c r="J33" i="33"/>
  <c r="I33" i="33"/>
  <c r="H33" i="33"/>
  <c r="G33" i="33"/>
  <c r="F33" i="33"/>
  <c r="E33" i="33"/>
  <c r="D33" i="33"/>
  <c r="C33" i="33"/>
  <c r="B33" i="33"/>
  <c r="AC33" i="32"/>
  <c r="AB33" i="32"/>
  <c r="AA33" i="32"/>
  <c r="Z33" i="32"/>
  <c r="Y33" i="32"/>
  <c r="X33" i="32"/>
  <c r="W33" i="32"/>
  <c r="V33" i="32"/>
  <c r="U33" i="32"/>
  <c r="T33" i="32"/>
  <c r="S33" i="32"/>
  <c r="R33" i="32"/>
  <c r="Q33" i="32"/>
  <c r="P33" i="32"/>
  <c r="O33" i="32"/>
  <c r="N33" i="32"/>
  <c r="M33" i="32"/>
  <c r="L33" i="32"/>
  <c r="K33" i="32"/>
  <c r="J33" i="32"/>
  <c r="I33" i="32"/>
  <c r="H33" i="32"/>
  <c r="G33" i="32"/>
  <c r="F33" i="32"/>
  <c r="E33" i="32"/>
  <c r="D33" i="32"/>
  <c r="C33" i="32"/>
  <c r="B33" i="32"/>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C33" i="34"/>
  <c r="AB33" i="34"/>
  <c r="AA33" i="34"/>
  <c r="Z33" i="34"/>
  <c r="Y33" i="34"/>
  <c r="X33" i="34"/>
  <c r="W33" i="34"/>
  <c r="V33" i="34"/>
  <c r="U33" i="34"/>
  <c r="T33" i="34"/>
  <c r="S33" i="34"/>
  <c r="R33" i="34"/>
  <c r="Q33" i="34"/>
  <c r="P33" i="34"/>
  <c r="O33" i="34"/>
  <c r="N33" i="34"/>
  <c r="M33" i="34"/>
  <c r="L33" i="34"/>
  <c r="K33" i="34"/>
  <c r="J33" i="34"/>
  <c r="I33" i="34"/>
  <c r="H33" i="34"/>
  <c r="G33" i="34"/>
  <c r="F33" i="34"/>
  <c r="E33" i="34"/>
  <c r="D33" i="34"/>
  <c r="C33" i="34"/>
  <c r="B33" i="34"/>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D33" i="29"/>
  <c r="C33" i="29"/>
  <c r="B33" i="29"/>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B33" i="26"/>
  <c r="C33" i="26"/>
  <c r="D33" i="26"/>
  <c r="E33" i="26"/>
  <c r="F33" i="26"/>
  <c r="G33" i="26"/>
  <c r="H33" i="26"/>
  <c r="I33" i="26"/>
  <c r="J33" i="26"/>
  <c r="K33" i="26"/>
  <c r="L33" i="26"/>
  <c r="M33" i="26"/>
  <c r="N33" i="26"/>
  <c r="O33" i="26"/>
  <c r="P33" i="26"/>
  <c r="Q33" i="26"/>
  <c r="R33" i="26"/>
  <c r="S33" i="26"/>
  <c r="T33" i="26"/>
  <c r="U33" i="26"/>
  <c r="V33" i="26"/>
  <c r="W33" i="26"/>
  <c r="X33" i="26"/>
  <c r="Y33" i="26"/>
  <c r="Z33" i="26"/>
  <c r="AA33" i="26"/>
  <c r="AB33" i="26"/>
  <c r="AC33" i="26"/>
  <c r="D24" i="25" l="1"/>
  <c r="E24" i="25"/>
  <c r="F24" i="25"/>
  <c r="J24" i="25"/>
  <c r="K24" i="25"/>
  <c r="L24" i="25"/>
  <c r="M24" i="25"/>
  <c r="N24" i="25"/>
  <c r="D24" i="28"/>
  <c r="E24" i="28"/>
  <c r="F24" i="28"/>
  <c r="J24" i="28"/>
  <c r="K24" i="28"/>
  <c r="L24" i="28"/>
  <c r="M24" i="28"/>
  <c r="N24" i="28"/>
  <c r="D24" i="8"/>
  <c r="E24" i="8"/>
  <c r="F24" i="8"/>
  <c r="J24" i="8"/>
  <c r="K24" i="8"/>
  <c r="L24" i="8"/>
  <c r="M24" i="8"/>
  <c r="N24" i="8"/>
  <c r="D24" i="19"/>
  <c r="E24" i="19"/>
  <c r="F24" i="19"/>
  <c r="J24" i="19"/>
  <c r="K24" i="19"/>
  <c r="L24" i="19"/>
  <c r="M24" i="19"/>
  <c r="N24" i="19"/>
  <c r="D24" i="20"/>
  <c r="E24" i="20"/>
  <c r="F24" i="20"/>
  <c r="J24" i="20"/>
  <c r="K24" i="20"/>
  <c r="L24" i="20"/>
  <c r="M24" i="20"/>
  <c r="N24" i="20"/>
  <c r="D24" i="7"/>
  <c r="E24" i="7"/>
  <c r="F24" i="7"/>
  <c r="J24" i="7"/>
  <c r="K24" i="7"/>
  <c r="L24" i="7"/>
  <c r="M24" i="7"/>
  <c r="N24" i="7"/>
  <c r="B26" i="25"/>
  <c r="C26" i="25"/>
  <c r="D26" i="25"/>
  <c r="E26" i="25"/>
  <c r="F26" i="25"/>
  <c r="G26" i="25"/>
  <c r="H26" i="25"/>
  <c r="I26" i="25"/>
  <c r="J26" i="25"/>
  <c r="K26" i="25"/>
  <c r="L26" i="25"/>
  <c r="M26" i="25"/>
  <c r="N26" i="25"/>
  <c r="B26" i="28"/>
  <c r="C26" i="28"/>
  <c r="D26" i="28"/>
  <c r="E26" i="28"/>
  <c r="F26" i="28"/>
  <c r="G26" i="28"/>
  <c r="H26" i="28"/>
  <c r="I26" i="28"/>
  <c r="J26" i="28"/>
  <c r="K26" i="28"/>
  <c r="L26" i="28"/>
  <c r="M26" i="28"/>
  <c r="N26" i="28"/>
  <c r="B26" i="8"/>
  <c r="C26" i="8"/>
  <c r="D26" i="8"/>
  <c r="E26" i="8"/>
  <c r="F26" i="8"/>
  <c r="G26" i="8"/>
  <c r="H26" i="8"/>
  <c r="I26" i="8"/>
  <c r="J26" i="8"/>
  <c r="K26" i="8"/>
  <c r="L26" i="8"/>
  <c r="M26" i="8"/>
  <c r="N26" i="8"/>
  <c r="B26" i="19"/>
  <c r="C26" i="19"/>
  <c r="D26" i="19"/>
  <c r="E26" i="19"/>
  <c r="F26" i="19"/>
  <c r="G26" i="19"/>
  <c r="H26" i="19"/>
  <c r="I26" i="19"/>
  <c r="J26" i="19"/>
  <c r="K26" i="19"/>
  <c r="L26" i="19"/>
  <c r="M26" i="19"/>
  <c r="N26" i="19"/>
  <c r="B26" i="20"/>
  <c r="C26" i="20"/>
  <c r="D26" i="20"/>
  <c r="E26" i="20"/>
  <c r="F26" i="20"/>
  <c r="G26" i="20"/>
  <c r="H26" i="20"/>
  <c r="I26" i="20"/>
  <c r="J26" i="20"/>
  <c r="K26" i="20"/>
  <c r="L26" i="20"/>
  <c r="M26" i="20"/>
  <c r="N26" i="20"/>
  <c r="B26" i="7"/>
  <c r="C26" i="7"/>
  <c r="D26" i="7"/>
  <c r="E26" i="7"/>
  <c r="F26" i="7"/>
  <c r="G26" i="7"/>
  <c r="H26" i="7"/>
  <c r="I26" i="7"/>
  <c r="J26" i="7"/>
  <c r="K26" i="7"/>
  <c r="L26" i="7"/>
  <c r="M26" i="7"/>
  <c r="N26" i="7"/>
  <c r="X35" i="34" l="1"/>
  <c r="Q35" i="34"/>
  <c r="X35" i="33" l="1"/>
  <c r="Q35" i="33"/>
  <c r="X35" i="32"/>
  <c r="Q35" i="32"/>
  <c r="X35" i="23"/>
  <c r="Q35" i="23"/>
  <c r="Q36" i="27" l="1"/>
  <c r="W36" i="34"/>
  <c r="V36" i="34"/>
  <c r="T36" i="34"/>
  <c r="U36" i="23"/>
  <c r="T36" i="23"/>
  <c r="W36" i="32"/>
  <c r="V36" i="32"/>
  <c r="T36" i="32"/>
  <c r="S36" i="32"/>
  <c r="R36" i="32"/>
  <c r="U36" i="33"/>
  <c r="T36" i="33"/>
  <c r="R36" i="33"/>
  <c r="X36" i="33"/>
  <c r="Q36" i="33"/>
  <c r="W35" i="33"/>
  <c r="V35" i="33"/>
  <c r="U35" i="33"/>
  <c r="T35" i="33"/>
  <c r="S35" i="33"/>
  <c r="R35" i="33"/>
  <c r="W36" i="33"/>
  <c r="V36" i="33"/>
  <c r="S36" i="33"/>
  <c r="X36" i="32"/>
  <c r="U36" i="32"/>
  <c r="Q36" i="32"/>
  <c r="W35" i="32"/>
  <c r="V35" i="32"/>
  <c r="U35" i="32"/>
  <c r="T35" i="32"/>
  <c r="S35" i="32"/>
  <c r="R35" i="32"/>
  <c r="X36" i="23"/>
  <c r="Q36" i="23"/>
  <c r="W35" i="23"/>
  <c r="V35" i="23"/>
  <c r="U35" i="23"/>
  <c r="T35" i="23"/>
  <c r="S35" i="23"/>
  <c r="R35" i="23"/>
  <c r="W36" i="23"/>
  <c r="V36" i="23"/>
  <c r="S36" i="23"/>
  <c r="R36" i="23"/>
  <c r="X36" i="22"/>
  <c r="Q36" i="22"/>
  <c r="X36" i="34"/>
  <c r="U36" i="34"/>
  <c r="S36" i="34"/>
  <c r="Q36" i="34"/>
  <c r="W35" i="34"/>
  <c r="V35" i="34"/>
  <c r="U35" i="34"/>
  <c r="T35" i="34"/>
  <c r="S35" i="34"/>
  <c r="R35" i="34"/>
  <c r="R36" i="34"/>
  <c r="X36" i="31"/>
  <c r="X36" i="29"/>
  <c r="Q36" i="29"/>
  <c r="X36" i="27"/>
  <c r="X36" i="26"/>
  <c r="U48" i="34" l="1"/>
  <c r="U46" i="34"/>
  <c r="U44" i="34"/>
  <c r="U42" i="34"/>
  <c r="U40" i="34"/>
  <c r="U47" i="34"/>
  <c r="U43" i="34"/>
  <c r="U39" i="34"/>
  <c r="U41" i="34"/>
  <c r="U45" i="34"/>
  <c r="U34" i="34"/>
  <c r="U37" i="34" s="1"/>
  <c r="S48" i="33"/>
  <c r="S46" i="33"/>
  <c r="S44" i="33"/>
  <c r="S42" i="33"/>
  <c r="S40" i="33"/>
  <c r="S41" i="33"/>
  <c r="S43" i="33"/>
  <c r="S47" i="33"/>
  <c r="S45" i="33"/>
  <c r="S39" i="33"/>
  <c r="S34" i="33"/>
  <c r="S37" i="33" s="1"/>
  <c r="T48" i="32"/>
  <c r="T46" i="32"/>
  <c r="T44" i="32"/>
  <c r="T42" i="32"/>
  <c r="T47" i="32"/>
  <c r="T45" i="32"/>
  <c r="T43" i="32"/>
  <c r="T39" i="32"/>
  <c r="T41" i="32"/>
  <c r="T40" i="32"/>
  <c r="T34" i="32"/>
  <c r="T37" i="32" s="1"/>
  <c r="V48" i="33"/>
  <c r="V46" i="33"/>
  <c r="V44" i="33"/>
  <c r="V42" i="33"/>
  <c r="V40" i="33"/>
  <c r="V47" i="33"/>
  <c r="V45" i="33"/>
  <c r="V43" i="33"/>
  <c r="V41" i="33"/>
  <c r="V39" i="33"/>
  <c r="V34" i="33"/>
  <c r="V37" i="33" s="1"/>
  <c r="Q47" i="33"/>
  <c r="Q45" i="33"/>
  <c r="Q43" i="33"/>
  <c r="Q41" i="33"/>
  <c r="Q39" i="33"/>
  <c r="Q48" i="33"/>
  <c r="Q46" i="33"/>
  <c r="Q44" i="33"/>
  <c r="Q42" i="33"/>
  <c r="Q40" i="33"/>
  <c r="Q34" i="33"/>
  <c r="Q37" i="33" s="1"/>
  <c r="V48" i="32"/>
  <c r="V46" i="32"/>
  <c r="V44" i="32"/>
  <c r="V42" i="32"/>
  <c r="V47" i="32"/>
  <c r="V45" i="32"/>
  <c r="V43" i="32"/>
  <c r="V39" i="32"/>
  <c r="V41" i="32"/>
  <c r="V40" i="32"/>
  <c r="V34" i="32"/>
  <c r="V37" i="32" s="1"/>
  <c r="X39" i="27"/>
  <c r="X47" i="27"/>
  <c r="X43" i="27"/>
  <c r="X48" i="27"/>
  <c r="X44" i="27"/>
  <c r="X40" i="27"/>
  <c r="X42" i="27"/>
  <c r="X46" i="27"/>
  <c r="X41" i="27"/>
  <c r="X45" i="27"/>
  <c r="X34" i="27"/>
  <c r="X37" i="27" s="1"/>
  <c r="X48" i="22"/>
  <c r="X46" i="22"/>
  <c r="X44" i="22"/>
  <c r="X42" i="22"/>
  <c r="X47" i="22"/>
  <c r="X45" i="22"/>
  <c r="X43" i="22"/>
  <c r="X41" i="22"/>
  <c r="X40" i="22"/>
  <c r="X39" i="22"/>
  <c r="X34" i="22"/>
  <c r="X37" i="22" s="1"/>
  <c r="W47" i="33"/>
  <c r="W45" i="33"/>
  <c r="W43" i="33"/>
  <c r="W41" i="33"/>
  <c r="W39" i="33"/>
  <c r="W40" i="33"/>
  <c r="W42" i="33"/>
  <c r="W46" i="33"/>
  <c r="W44" i="33"/>
  <c r="W48" i="33"/>
  <c r="W34" i="33"/>
  <c r="W37" i="33" s="1"/>
  <c r="X47" i="33"/>
  <c r="X45" i="33"/>
  <c r="X43" i="33"/>
  <c r="X41" i="33"/>
  <c r="X39" i="33"/>
  <c r="X48" i="33"/>
  <c r="X46" i="33"/>
  <c r="X44" i="33"/>
  <c r="X42" i="33"/>
  <c r="X40" i="33"/>
  <c r="X34" i="33"/>
  <c r="X37" i="33" s="1"/>
  <c r="W47" i="32"/>
  <c r="W45" i="32"/>
  <c r="W43" i="32"/>
  <c r="W41" i="32"/>
  <c r="W44" i="32"/>
  <c r="W46" i="32"/>
  <c r="W40" i="32"/>
  <c r="W42" i="32"/>
  <c r="W48" i="32"/>
  <c r="W39" i="32"/>
  <c r="W34" i="32"/>
  <c r="W37" i="32" s="1"/>
  <c r="X47" i="32"/>
  <c r="X45" i="32"/>
  <c r="X43" i="32"/>
  <c r="X48" i="32"/>
  <c r="X46" i="32"/>
  <c r="X44" i="32"/>
  <c r="X40" i="32"/>
  <c r="X39" i="32"/>
  <c r="X42" i="32"/>
  <c r="X41" i="32"/>
  <c r="X34" i="32"/>
  <c r="X37" i="32" s="1"/>
  <c r="X48" i="34"/>
  <c r="X46" i="34"/>
  <c r="X44" i="34"/>
  <c r="X42" i="34"/>
  <c r="X40" i="34"/>
  <c r="X43" i="34"/>
  <c r="X39" i="34"/>
  <c r="X45" i="34"/>
  <c r="X47" i="34"/>
  <c r="X41" i="34"/>
  <c r="X34" i="34"/>
  <c r="X37" i="34" s="1"/>
  <c r="X46" i="26"/>
  <c r="X47" i="26"/>
  <c r="X39" i="26"/>
  <c r="X40" i="26"/>
  <c r="X42" i="26"/>
  <c r="X48" i="26"/>
  <c r="X45" i="26"/>
  <c r="X44" i="26"/>
  <c r="X41" i="26"/>
  <c r="X43" i="26"/>
  <c r="X34" i="26"/>
  <c r="X37" i="26" s="1"/>
  <c r="R47" i="33"/>
  <c r="R45" i="33"/>
  <c r="R43" i="33"/>
  <c r="R41" i="33"/>
  <c r="R39" i="33"/>
  <c r="R48" i="33"/>
  <c r="R46" i="33"/>
  <c r="C112" i="33" s="1"/>
  <c r="D112" i="33" s="1"/>
  <c r="R44" i="33"/>
  <c r="C110" i="33" s="1"/>
  <c r="D110" i="33" s="1"/>
  <c r="R42" i="33"/>
  <c r="R40" i="33"/>
  <c r="R34" i="33"/>
  <c r="R37" i="33" s="1"/>
  <c r="S47" i="23"/>
  <c r="S45" i="23"/>
  <c r="S43" i="23"/>
  <c r="S41" i="23"/>
  <c r="S39" i="23"/>
  <c r="S48" i="23"/>
  <c r="S44" i="23"/>
  <c r="S40" i="23"/>
  <c r="S46" i="23"/>
  <c r="S42" i="23"/>
  <c r="S34" i="23"/>
  <c r="S37" i="23" s="1"/>
  <c r="T48" i="33"/>
  <c r="T46" i="33"/>
  <c r="T44" i="33"/>
  <c r="T42" i="33"/>
  <c r="T40" i="33"/>
  <c r="T47" i="33"/>
  <c r="T45" i="33"/>
  <c r="T43" i="33"/>
  <c r="T41" i="33"/>
  <c r="T39" i="33"/>
  <c r="T34" i="33"/>
  <c r="T37" i="33" s="1"/>
  <c r="U48" i="23"/>
  <c r="U46" i="23"/>
  <c r="U44" i="23"/>
  <c r="U42" i="23"/>
  <c r="U40" i="23"/>
  <c r="U47" i="23"/>
  <c r="U43" i="23"/>
  <c r="U39" i="23"/>
  <c r="U45" i="23"/>
  <c r="U41" i="23"/>
  <c r="U34" i="23"/>
  <c r="U37" i="23" s="1"/>
  <c r="W48" i="34"/>
  <c r="W46" i="34"/>
  <c r="W44" i="34"/>
  <c r="W42" i="34"/>
  <c r="W40" i="34"/>
  <c r="W43" i="34"/>
  <c r="W39" i="34"/>
  <c r="W45" i="34"/>
  <c r="W41" i="34"/>
  <c r="W47" i="34"/>
  <c r="W34" i="34"/>
  <c r="W37" i="34" s="1"/>
  <c r="Q48" i="27"/>
  <c r="Q46" i="27"/>
  <c r="Q44" i="27"/>
  <c r="Q42" i="27"/>
  <c r="Q40" i="27"/>
  <c r="Q45" i="27"/>
  <c r="Q41" i="27"/>
  <c r="Q47" i="27"/>
  <c r="Q43" i="27"/>
  <c r="Q39" i="27"/>
  <c r="Q34" i="27"/>
  <c r="Q37" i="27" s="1"/>
  <c r="Q48" i="29"/>
  <c r="Q46" i="29"/>
  <c r="Q44" i="29"/>
  <c r="Q41" i="29"/>
  <c r="Q39" i="29"/>
  <c r="Q45" i="29"/>
  <c r="Q40" i="29"/>
  <c r="Q47" i="29"/>
  <c r="Q43" i="29"/>
  <c r="Q42" i="29"/>
  <c r="Q34" i="29"/>
  <c r="Q37" i="29" s="1"/>
  <c r="R48" i="23"/>
  <c r="R46" i="23"/>
  <c r="C112" i="23" s="1"/>
  <c r="D112" i="23" s="1"/>
  <c r="R44" i="23"/>
  <c r="C110" i="23" s="1"/>
  <c r="D110" i="23" s="1"/>
  <c r="R42" i="23"/>
  <c r="R40" i="23"/>
  <c r="R45" i="23"/>
  <c r="R41" i="23"/>
  <c r="C107" i="23" s="1"/>
  <c r="D107" i="23" s="1"/>
  <c r="R47" i="23"/>
  <c r="R43" i="23"/>
  <c r="R39" i="23"/>
  <c r="R34" i="23"/>
  <c r="R37" i="23" s="1"/>
  <c r="T47" i="23"/>
  <c r="T45" i="23"/>
  <c r="T43" i="23"/>
  <c r="T41" i="23"/>
  <c r="T39" i="23"/>
  <c r="T48" i="23"/>
  <c r="T46" i="23"/>
  <c r="T44" i="23"/>
  <c r="T42" i="23"/>
  <c r="T40" i="23"/>
  <c r="T34" i="23"/>
  <c r="T37" i="23" s="1"/>
  <c r="X48" i="31"/>
  <c r="X46" i="31"/>
  <c r="X44" i="31"/>
  <c r="X42" i="31"/>
  <c r="X47" i="31"/>
  <c r="X45" i="31"/>
  <c r="X43" i="31"/>
  <c r="X41" i="31"/>
  <c r="X40" i="31"/>
  <c r="X39" i="31"/>
  <c r="X34" i="31"/>
  <c r="X37" i="31" s="1"/>
  <c r="Q47" i="34"/>
  <c r="Q45" i="34"/>
  <c r="Q43" i="34"/>
  <c r="Q41" i="34"/>
  <c r="Q39" i="34"/>
  <c r="Q44" i="34"/>
  <c r="Q40" i="34"/>
  <c r="Q46" i="34"/>
  <c r="Q42" i="34"/>
  <c r="Q48" i="34"/>
  <c r="Q34" i="34"/>
  <c r="Q37" i="34" s="1"/>
  <c r="V47" i="23"/>
  <c r="V45" i="23"/>
  <c r="V43" i="23"/>
  <c r="V41" i="23"/>
  <c r="V39" i="23"/>
  <c r="V40" i="23"/>
  <c r="V46" i="23"/>
  <c r="V42" i="23"/>
  <c r="V48" i="23"/>
  <c r="V44" i="23"/>
  <c r="V34" i="23"/>
  <c r="V37" i="23" s="1"/>
  <c r="Q47" i="23"/>
  <c r="Q45" i="23"/>
  <c r="Q43" i="23"/>
  <c r="Q41" i="23"/>
  <c r="Q39" i="23"/>
  <c r="Q42" i="23"/>
  <c r="Q44" i="23"/>
  <c r="Q40" i="23"/>
  <c r="Q46" i="23"/>
  <c r="Q48" i="23"/>
  <c r="Q34" i="23"/>
  <c r="Q37" i="23" s="1"/>
  <c r="Q47" i="32"/>
  <c r="Q45" i="32"/>
  <c r="Q43" i="32"/>
  <c r="Q48" i="32"/>
  <c r="Q46" i="32"/>
  <c r="Q44" i="32"/>
  <c r="Q42" i="32"/>
  <c r="Q39" i="32"/>
  <c r="Q41" i="32"/>
  <c r="Q40" i="32"/>
  <c r="Q34" i="32"/>
  <c r="Q37" i="32" s="1"/>
  <c r="U48" i="33"/>
  <c r="U46" i="33"/>
  <c r="U44" i="33"/>
  <c r="U42" i="33"/>
  <c r="U40" i="33"/>
  <c r="U47" i="33"/>
  <c r="U45" i="33"/>
  <c r="U43" i="33"/>
  <c r="U41" i="33"/>
  <c r="U39" i="33"/>
  <c r="U34" i="33"/>
  <c r="U37" i="33" s="1"/>
  <c r="T47" i="34"/>
  <c r="T45" i="34"/>
  <c r="T43" i="34"/>
  <c r="T41" i="34"/>
  <c r="T39" i="34"/>
  <c r="T40" i="34"/>
  <c r="T46" i="34"/>
  <c r="T42" i="34"/>
  <c r="T44" i="34"/>
  <c r="T48" i="34"/>
  <c r="T34" i="34"/>
  <c r="T37" i="34" s="1"/>
  <c r="S48" i="32"/>
  <c r="S46" i="32"/>
  <c r="S44" i="32"/>
  <c r="S42" i="32"/>
  <c r="S39" i="32"/>
  <c r="S43" i="32"/>
  <c r="S47" i="32"/>
  <c r="S45" i="32"/>
  <c r="S40" i="32"/>
  <c r="S41" i="32"/>
  <c r="S34" i="32"/>
  <c r="S37" i="32" s="1"/>
  <c r="Q47" i="22"/>
  <c r="Q45" i="22"/>
  <c r="Q43" i="22"/>
  <c r="Q41" i="22"/>
  <c r="Q48" i="22"/>
  <c r="Q44" i="22"/>
  <c r="Q39" i="22"/>
  <c r="Q40" i="22"/>
  <c r="Q46" i="22"/>
  <c r="Q42" i="22"/>
  <c r="Q34" i="22"/>
  <c r="Q37" i="22" s="1"/>
  <c r="X48" i="29"/>
  <c r="X46" i="29"/>
  <c r="X44" i="29"/>
  <c r="X47" i="29"/>
  <c r="X45" i="29"/>
  <c r="X43" i="29"/>
  <c r="X41" i="29"/>
  <c r="X39" i="29"/>
  <c r="X40" i="29"/>
  <c r="X42" i="29"/>
  <c r="X34" i="29"/>
  <c r="X37" i="29" s="1"/>
  <c r="R48" i="34"/>
  <c r="R46" i="34"/>
  <c r="R44" i="34"/>
  <c r="C110" i="34" s="1"/>
  <c r="D110" i="34" s="1"/>
  <c r="R42" i="34"/>
  <c r="R40" i="34"/>
  <c r="R47" i="34"/>
  <c r="C113" i="34" s="1"/>
  <c r="D113" i="34" s="1"/>
  <c r="R45" i="34"/>
  <c r="C111" i="34" s="1"/>
  <c r="D111" i="34" s="1"/>
  <c r="R43" i="34"/>
  <c r="R41" i="34"/>
  <c r="R39" i="34"/>
  <c r="R34" i="34"/>
  <c r="R37" i="34" s="1"/>
  <c r="S47" i="34"/>
  <c r="S45" i="34"/>
  <c r="S43" i="34"/>
  <c r="S41" i="34"/>
  <c r="S39" i="34"/>
  <c r="S44" i="34"/>
  <c r="S40" i="34"/>
  <c r="S46" i="34"/>
  <c r="S48" i="34"/>
  <c r="S42" i="34"/>
  <c r="S34" i="34"/>
  <c r="S37" i="34" s="1"/>
  <c r="W48" i="23"/>
  <c r="W46" i="23"/>
  <c r="W44" i="23"/>
  <c r="W42" i="23"/>
  <c r="W40" i="23"/>
  <c r="W41" i="23"/>
  <c r="W43" i="23"/>
  <c r="W39" i="23"/>
  <c r="W45" i="23"/>
  <c r="W47" i="23"/>
  <c r="W34" i="23"/>
  <c r="W37" i="23" s="1"/>
  <c r="X48" i="23"/>
  <c r="X46" i="23"/>
  <c r="X44" i="23"/>
  <c r="X42" i="23"/>
  <c r="X40" i="23"/>
  <c r="X47" i="23"/>
  <c r="X45" i="23"/>
  <c r="X43" i="23"/>
  <c r="X41" i="23"/>
  <c r="X39" i="23"/>
  <c r="X34" i="23"/>
  <c r="X37" i="23" s="1"/>
  <c r="U48" i="32"/>
  <c r="U46" i="32"/>
  <c r="U44" i="32"/>
  <c r="U42" i="32"/>
  <c r="U47" i="32"/>
  <c r="U45" i="32"/>
  <c r="U41" i="32"/>
  <c r="U40" i="32"/>
  <c r="U43" i="32"/>
  <c r="U39" i="32"/>
  <c r="U34" i="32"/>
  <c r="U37" i="32" s="1"/>
  <c r="R47" i="32"/>
  <c r="R45" i="32"/>
  <c r="R43" i="32"/>
  <c r="R48" i="32"/>
  <c r="C114" i="32" s="1"/>
  <c r="D114" i="32" s="1"/>
  <c r="R46" i="32"/>
  <c r="R42" i="32"/>
  <c r="C108" i="32" s="1"/>
  <c r="D108" i="32" s="1"/>
  <c r="R44" i="32"/>
  <c r="C110" i="32" s="1"/>
  <c r="D110" i="32" s="1"/>
  <c r="R41" i="32"/>
  <c r="R40" i="32"/>
  <c r="R39" i="32"/>
  <c r="R34" i="32"/>
  <c r="R37" i="32" s="1"/>
  <c r="V47" i="34"/>
  <c r="V45" i="34"/>
  <c r="V43" i="34"/>
  <c r="V41" i="34"/>
  <c r="V39" i="34"/>
  <c r="V48" i="34"/>
  <c r="V46" i="34"/>
  <c r="V44" i="34"/>
  <c r="V42" i="34"/>
  <c r="V40" i="34"/>
  <c r="V34" i="34"/>
  <c r="V37" i="34" s="1"/>
  <c r="C111" i="32"/>
  <c r="D111" i="32" s="1"/>
  <c r="C113" i="32"/>
  <c r="D113" i="32" s="1"/>
  <c r="C109" i="32"/>
  <c r="D109" i="32" s="1"/>
  <c r="C106" i="32"/>
  <c r="C112" i="32"/>
  <c r="D112" i="32" s="1"/>
  <c r="C107" i="32"/>
  <c r="D107" i="32" s="1"/>
  <c r="C111" i="33"/>
  <c r="D111" i="33" s="1"/>
  <c r="C106" i="33"/>
  <c r="C107" i="33"/>
  <c r="D107" i="33" s="1"/>
  <c r="C113" i="33"/>
  <c r="D113" i="33" s="1"/>
  <c r="C108" i="33"/>
  <c r="D108" i="33" s="1"/>
  <c r="C114" i="33"/>
  <c r="D114" i="33" s="1"/>
  <c r="C109" i="33"/>
  <c r="D109" i="33" s="1"/>
  <c r="C111" i="23"/>
  <c r="D111" i="23" s="1"/>
  <c r="C113" i="23"/>
  <c r="D113" i="23" s="1"/>
  <c r="C108" i="23"/>
  <c r="D108" i="23" s="1"/>
  <c r="C106" i="23"/>
  <c r="C109" i="23"/>
  <c r="D109" i="23" s="1"/>
  <c r="C114" i="23"/>
  <c r="D114" i="23" s="1"/>
  <c r="C114" i="34"/>
  <c r="D114" i="34" s="1"/>
  <c r="C109" i="34"/>
  <c r="D109" i="34" s="1"/>
  <c r="C106" i="34"/>
  <c r="C112" i="34"/>
  <c r="D112" i="34" s="1"/>
  <c r="C107" i="34"/>
  <c r="D107" i="34" s="1"/>
  <c r="C108" i="34"/>
  <c r="D108" i="34" s="1"/>
  <c r="D2" i="9"/>
  <c r="D3" i="9"/>
  <c r="E3" i="9" s="1"/>
  <c r="D4" i="9"/>
  <c r="E4" i="9" s="1"/>
  <c r="D6" i="9"/>
  <c r="E6" i="9" s="1"/>
  <c r="D7" i="9"/>
  <c r="E7" i="9" s="1"/>
  <c r="D8" i="9"/>
  <c r="E8" i="9" s="1"/>
  <c r="D10" i="9"/>
  <c r="E10" i="9" s="1"/>
  <c r="D11" i="9"/>
  <c r="E11" i="9" s="1"/>
  <c r="D12" i="9"/>
  <c r="E12" i="9" s="1"/>
  <c r="D13" i="9"/>
  <c r="E13" i="9" s="1"/>
  <c r="D14" i="9"/>
  <c r="E14" i="9" s="1"/>
  <c r="D15" i="9"/>
  <c r="E15" i="9" s="1"/>
  <c r="D16" i="9"/>
  <c r="E16" i="9" s="1"/>
  <c r="D17" i="9"/>
  <c r="E17" i="9" s="1"/>
  <c r="D18" i="9"/>
  <c r="E18" i="9" s="1"/>
  <c r="D19" i="9"/>
  <c r="E19" i="9" s="1"/>
  <c r="D20" i="9"/>
  <c r="E20" i="9" s="1"/>
  <c r="C105" i="23" l="1"/>
  <c r="D105" i="23" s="1"/>
  <c r="C105" i="33"/>
  <c r="D105" i="33" s="1"/>
  <c r="C105" i="32"/>
  <c r="D105" i="32" s="1"/>
  <c r="C105" i="34"/>
  <c r="D105" i="34" s="1"/>
  <c r="A10" i="9"/>
  <c r="B80" i="34" a="1"/>
  <c r="B80" i="34" s="1"/>
  <c r="AC78" i="34" s="1"/>
  <c r="W77" i="34"/>
  <c r="V77" i="34"/>
  <c r="U77" i="34"/>
  <c r="T77" i="34"/>
  <c r="S77" i="34"/>
  <c r="R77" i="34"/>
  <c r="AC64" i="34"/>
  <c r="AB64" i="34"/>
  <c r="AA64" i="34"/>
  <c r="Z64" i="34"/>
  <c r="Y64" i="34"/>
  <c r="X64" i="34"/>
  <c r="W64" i="34"/>
  <c r="V64" i="34"/>
  <c r="U64" i="34"/>
  <c r="T64" i="34"/>
  <c r="S64" i="34"/>
  <c r="R64" i="34"/>
  <c r="Q64" i="34"/>
  <c r="P64" i="34"/>
  <c r="O64" i="34"/>
  <c r="N64" i="34"/>
  <c r="M64" i="34"/>
  <c r="L64" i="34"/>
  <c r="K64" i="34"/>
  <c r="J64" i="34"/>
  <c r="I64" i="34"/>
  <c r="H64" i="34"/>
  <c r="G64" i="34"/>
  <c r="F64" i="34"/>
  <c r="E64" i="34"/>
  <c r="D64" i="34"/>
  <c r="C64" i="34"/>
  <c r="B64" i="34"/>
  <c r="A64" i="34"/>
  <c r="AB63" i="34"/>
  <c r="AA63" i="34"/>
  <c r="Z63" i="34"/>
  <c r="Y63" i="34"/>
  <c r="X63" i="34"/>
  <c r="W63" i="34"/>
  <c r="V63" i="34"/>
  <c r="U63" i="34"/>
  <c r="T63" i="34"/>
  <c r="S63" i="34"/>
  <c r="R63" i="34"/>
  <c r="Q63" i="34"/>
  <c r="P63" i="34"/>
  <c r="O63" i="34"/>
  <c r="N63" i="34"/>
  <c r="M63" i="34"/>
  <c r="L63" i="34"/>
  <c r="K63" i="34"/>
  <c r="J63" i="34"/>
  <c r="I63" i="34"/>
  <c r="H63" i="34"/>
  <c r="G63" i="34"/>
  <c r="F63" i="34"/>
  <c r="E63" i="34"/>
  <c r="D63" i="34"/>
  <c r="C63" i="34"/>
  <c r="B63" i="34"/>
  <c r="A63" i="34"/>
  <c r="AB62" i="34"/>
  <c r="AA62" i="34"/>
  <c r="Z62" i="34"/>
  <c r="Y62" i="34"/>
  <c r="X62" i="34"/>
  <c r="W62" i="34"/>
  <c r="V62" i="34"/>
  <c r="U62" i="34"/>
  <c r="T62" i="34"/>
  <c r="S62" i="34"/>
  <c r="R62" i="34"/>
  <c r="Q62" i="34"/>
  <c r="P62" i="34"/>
  <c r="O62" i="34"/>
  <c r="N62" i="34"/>
  <c r="M62" i="34"/>
  <c r="L62" i="34"/>
  <c r="K62" i="34"/>
  <c r="J62" i="34"/>
  <c r="I62" i="34"/>
  <c r="H62" i="34"/>
  <c r="G62" i="34"/>
  <c r="F62" i="34"/>
  <c r="E62" i="34"/>
  <c r="D62" i="34"/>
  <c r="C62" i="34"/>
  <c r="B62" i="34"/>
  <c r="A62" i="34"/>
  <c r="AB61" i="34"/>
  <c r="AA61" i="34"/>
  <c r="Z61" i="34"/>
  <c r="Y61" i="34"/>
  <c r="X61" i="34"/>
  <c r="W61" i="34"/>
  <c r="V61" i="34"/>
  <c r="U61" i="34"/>
  <c r="T61" i="34"/>
  <c r="S61" i="34"/>
  <c r="R61" i="34"/>
  <c r="Q61" i="34"/>
  <c r="P61" i="34"/>
  <c r="O61" i="34"/>
  <c r="N61" i="34"/>
  <c r="M61" i="34"/>
  <c r="L61" i="34"/>
  <c r="K61" i="34"/>
  <c r="J61" i="34"/>
  <c r="I61" i="34"/>
  <c r="H61" i="34"/>
  <c r="G61" i="34"/>
  <c r="F61" i="34"/>
  <c r="E61" i="34"/>
  <c r="D61" i="34"/>
  <c r="C61" i="34"/>
  <c r="B61" i="34"/>
  <c r="A61" i="34"/>
  <c r="AC60" i="34"/>
  <c r="AB60" i="34"/>
  <c r="AA60" i="34"/>
  <c r="Z60" i="34"/>
  <c r="Y60" i="34"/>
  <c r="X60" i="34"/>
  <c r="W60" i="34"/>
  <c r="V60" i="34"/>
  <c r="U60" i="34"/>
  <c r="T60" i="34"/>
  <c r="S60" i="34"/>
  <c r="R60" i="34"/>
  <c r="Q60" i="34"/>
  <c r="P60" i="34"/>
  <c r="O60" i="34"/>
  <c r="N60" i="34"/>
  <c r="M60" i="34"/>
  <c r="L60" i="34"/>
  <c r="K60" i="34"/>
  <c r="J60" i="34"/>
  <c r="I60" i="34"/>
  <c r="H60" i="34"/>
  <c r="G60" i="34"/>
  <c r="F60" i="34"/>
  <c r="E60" i="34"/>
  <c r="D60" i="34"/>
  <c r="C60" i="34"/>
  <c r="B60" i="34"/>
  <c r="A60" i="34"/>
  <c r="AC59" i="34"/>
  <c r="AB59" i="34"/>
  <c r="AA59" i="34"/>
  <c r="Z59" i="34"/>
  <c r="Y59" i="34"/>
  <c r="X59" i="34"/>
  <c r="W59" i="34"/>
  <c r="V59" i="34"/>
  <c r="U59" i="34"/>
  <c r="T59" i="34"/>
  <c r="S59" i="34"/>
  <c r="R59" i="34"/>
  <c r="Q59" i="34"/>
  <c r="P59" i="34"/>
  <c r="O59" i="34"/>
  <c r="N59" i="34"/>
  <c r="M59" i="34"/>
  <c r="L59" i="34"/>
  <c r="K59" i="34"/>
  <c r="J59" i="34"/>
  <c r="I59" i="34"/>
  <c r="H59" i="34"/>
  <c r="G59" i="34"/>
  <c r="F59" i="34"/>
  <c r="E59" i="34"/>
  <c r="D59" i="34"/>
  <c r="C59" i="34"/>
  <c r="B59" i="34"/>
  <c r="A59" i="34"/>
  <c r="AC58" i="34"/>
  <c r="AB58"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B58" i="34"/>
  <c r="A58" i="34"/>
  <c r="AC57" i="34"/>
  <c r="AB57" i="34"/>
  <c r="AA57" i="34"/>
  <c r="Z57" i="34"/>
  <c r="Y57" i="34"/>
  <c r="X57" i="34"/>
  <c r="W57" i="34"/>
  <c r="V57" i="34"/>
  <c r="U57" i="34"/>
  <c r="T57" i="34"/>
  <c r="S57" i="34"/>
  <c r="R57" i="34"/>
  <c r="Q57" i="34"/>
  <c r="P57" i="34"/>
  <c r="O57" i="34"/>
  <c r="N57" i="34"/>
  <c r="M57" i="34"/>
  <c r="L57" i="34"/>
  <c r="K57" i="34"/>
  <c r="J57" i="34"/>
  <c r="I57" i="34"/>
  <c r="H57" i="34"/>
  <c r="G57" i="34"/>
  <c r="F57" i="34"/>
  <c r="E57" i="34"/>
  <c r="D57" i="34"/>
  <c r="C57" i="34"/>
  <c r="B57" i="34"/>
  <c r="A57" i="34"/>
  <c r="AC56" i="34"/>
  <c r="AB56" i="34"/>
  <c r="AA56" i="34"/>
  <c r="Z56" i="34"/>
  <c r="Y56" i="34"/>
  <c r="X56" i="34"/>
  <c r="W56" i="34"/>
  <c r="V56" i="34"/>
  <c r="U56" i="34"/>
  <c r="T56" i="34"/>
  <c r="S56" i="34"/>
  <c r="R56" i="34"/>
  <c r="Q56" i="34"/>
  <c r="P56" i="34"/>
  <c r="O56" i="34"/>
  <c r="N56" i="34"/>
  <c r="M56" i="34"/>
  <c r="L56" i="34"/>
  <c r="K56" i="34"/>
  <c r="J56" i="34"/>
  <c r="I56" i="34"/>
  <c r="H56" i="34"/>
  <c r="G56" i="34"/>
  <c r="F56" i="34"/>
  <c r="E56" i="34"/>
  <c r="D56" i="34"/>
  <c r="C56" i="34"/>
  <c r="B56" i="34"/>
  <c r="A56" i="34"/>
  <c r="A55"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C53" i="34"/>
  <c r="B53" i="34"/>
  <c r="Z36" i="34"/>
  <c r="Y36" i="34"/>
  <c r="J36" i="34"/>
  <c r="B36" i="34"/>
  <c r="N35" i="34"/>
  <c r="F35" i="34"/>
  <c r="B35" i="34"/>
  <c r="AC35" i="34"/>
  <c r="AC36" i="34"/>
  <c r="AB36" i="34"/>
  <c r="Z35" i="34"/>
  <c r="Y35" i="34"/>
  <c r="P35" i="34"/>
  <c r="N36" i="34"/>
  <c r="M35" i="34"/>
  <c r="L36" i="34"/>
  <c r="J35" i="34"/>
  <c r="I36" i="34"/>
  <c r="H35" i="34"/>
  <c r="F36" i="34"/>
  <c r="E35" i="34"/>
  <c r="D36" i="34"/>
  <c r="X30" i="34"/>
  <c r="W30" i="34"/>
  <c r="V30" i="34"/>
  <c r="U30" i="34"/>
  <c r="T30" i="34"/>
  <c r="S30" i="34"/>
  <c r="R30" i="34"/>
  <c r="Q30" i="34"/>
  <c r="P30" i="34"/>
  <c r="M30" i="34"/>
  <c r="L30" i="34"/>
  <c r="K30" i="34"/>
  <c r="J30" i="34"/>
  <c r="E30" i="34"/>
  <c r="X26" i="34"/>
  <c r="W26" i="34"/>
  <c r="V26" i="34"/>
  <c r="U26" i="34"/>
  <c r="T26" i="34"/>
  <c r="S26" i="34"/>
  <c r="R26" i="34"/>
  <c r="Q26" i="34"/>
  <c r="P26" i="34"/>
  <c r="M26" i="34"/>
  <c r="L26" i="34"/>
  <c r="K26" i="34"/>
  <c r="J26" i="34"/>
  <c r="E26" i="34"/>
  <c r="AC24" i="34"/>
  <c r="AB24" i="34"/>
  <c r="AA24" i="34"/>
  <c r="Z24" i="34"/>
  <c r="Y24" i="34"/>
  <c r="X24" i="34"/>
  <c r="Q24" i="34"/>
  <c r="O24" i="34"/>
  <c r="N24" i="34"/>
  <c r="K24" i="34"/>
  <c r="I24" i="34"/>
  <c r="H24" i="34"/>
  <c r="G24" i="34"/>
  <c r="F24" i="34"/>
  <c r="E24" i="34"/>
  <c r="D24" i="34"/>
  <c r="C24" i="34"/>
  <c r="B24" i="34"/>
  <c r="AB18" i="34"/>
  <c r="AA18" i="34"/>
  <c r="Z18" i="34"/>
  <c r="Y18" i="34"/>
  <c r="X18" i="34"/>
  <c r="W18" i="34"/>
  <c r="V18" i="34"/>
  <c r="U18" i="34"/>
  <c r="T18" i="34"/>
  <c r="S18" i="34"/>
  <c r="R18" i="34"/>
  <c r="Q18" i="34"/>
  <c r="P18" i="34"/>
  <c r="O18" i="34"/>
  <c r="N18" i="34"/>
  <c r="M18" i="34"/>
  <c r="L18" i="34"/>
  <c r="B11" i="34"/>
  <c r="B10" i="34"/>
  <c r="R24" i="34" s="1"/>
  <c r="B9" i="34"/>
  <c r="X23" i="34" s="1"/>
  <c r="B7" i="34"/>
  <c r="B8" i="34" s="1"/>
  <c r="E21" i="34" s="1"/>
  <c r="B3" i="34"/>
  <c r="L47" i="34" l="1"/>
  <c r="L45" i="34"/>
  <c r="L43" i="34"/>
  <c r="L41" i="34"/>
  <c r="L39" i="34"/>
  <c r="L48" i="34"/>
  <c r="L44" i="34"/>
  <c r="L40" i="34"/>
  <c r="L46" i="34"/>
  <c r="L42" i="34"/>
  <c r="L34" i="34"/>
  <c r="L37" i="34" s="1"/>
  <c r="N47" i="34"/>
  <c r="N45" i="34"/>
  <c r="N43" i="34"/>
  <c r="N41" i="34"/>
  <c r="N39" i="34"/>
  <c r="N48" i="34"/>
  <c r="N46" i="34"/>
  <c r="N44" i="34"/>
  <c r="N42" i="34"/>
  <c r="N40" i="34"/>
  <c r="N34" i="34"/>
  <c r="N37" i="34" s="1"/>
  <c r="F47" i="34"/>
  <c r="F45" i="34"/>
  <c r="F43" i="34"/>
  <c r="F41" i="34"/>
  <c r="F39" i="34"/>
  <c r="F48" i="34"/>
  <c r="F46" i="34"/>
  <c r="F44" i="34"/>
  <c r="F42" i="34"/>
  <c r="F40" i="34"/>
  <c r="F34" i="34"/>
  <c r="F37" i="34" s="1"/>
  <c r="J48" i="34"/>
  <c r="J46" i="34"/>
  <c r="J44" i="34"/>
  <c r="J42" i="34"/>
  <c r="J40" i="34"/>
  <c r="J47" i="34"/>
  <c r="J45" i="34"/>
  <c r="J43" i="34"/>
  <c r="J41" i="34"/>
  <c r="J39" i="34"/>
  <c r="J34" i="34"/>
  <c r="J37" i="34" s="1"/>
  <c r="I47" i="34"/>
  <c r="I45" i="34"/>
  <c r="I43" i="34"/>
  <c r="I41" i="34"/>
  <c r="I39" i="34"/>
  <c r="I42" i="34"/>
  <c r="I48" i="34"/>
  <c r="I44" i="34"/>
  <c r="I40" i="34"/>
  <c r="I46" i="34"/>
  <c r="I34" i="34"/>
  <c r="I37" i="34" s="1"/>
  <c r="AB47" i="34"/>
  <c r="AB45" i="34"/>
  <c r="AB43" i="34"/>
  <c r="AB41" i="34"/>
  <c r="AB39" i="34"/>
  <c r="AB42" i="34"/>
  <c r="AB48" i="34"/>
  <c r="AB44" i="34"/>
  <c r="AB40" i="34"/>
  <c r="AB46" i="34"/>
  <c r="AB34" i="34"/>
  <c r="AB37" i="34" s="1"/>
  <c r="Y47" i="34"/>
  <c r="Y45" i="34"/>
  <c r="Y43" i="34"/>
  <c r="Y41" i="34"/>
  <c r="Y39" i="34"/>
  <c r="Y40" i="34"/>
  <c r="Y46" i="34"/>
  <c r="Y42" i="34"/>
  <c r="Y48" i="34"/>
  <c r="Y44" i="34"/>
  <c r="Y34" i="34"/>
  <c r="Y37" i="34" s="1"/>
  <c r="D47" i="34"/>
  <c r="D45" i="34"/>
  <c r="D43" i="34"/>
  <c r="D41" i="34"/>
  <c r="D39" i="34"/>
  <c r="D46" i="34"/>
  <c r="D42" i="34"/>
  <c r="D48" i="34"/>
  <c r="D44" i="34"/>
  <c r="D40" i="34"/>
  <c r="D34" i="34"/>
  <c r="D37" i="34" s="1"/>
  <c r="B48" i="34"/>
  <c r="B46" i="34"/>
  <c r="B44" i="34"/>
  <c r="B42" i="34"/>
  <c r="B40" i="34"/>
  <c r="B47" i="34"/>
  <c r="B45" i="34"/>
  <c r="B43" i="34"/>
  <c r="B41" i="34"/>
  <c r="B39" i="34"/>
  <c r="B34" i="34"/>
  <c r="B37" i="34" s="1"/>
  <c r="AC48" i="34"/>
  <c r="AC46" i="34"/>
  <c r="AC44" i="34"/>
  <c r="AC42" i="34"/>
  <c r="AC40" i="34"/>
  <c r="AC39" i="34"/>
  <c r="AC45" i="34"/>
  <c r="AC41" i="34"/>
  <c r="AC43" i="34"/>
  <c r="AC47" i="34"/>
  <c r="AC34" i="34"/>
  <c r="AC37" i="34" s="1"/>
  <c r="Z48" i="34"/>
  <c r="Z46" i="34"/>
  <c r="Z44" i="34"/>
  <c r="Z42" i="34"/>
  <c r="Z40" i="34"/>
  <c r="Z47" i="34"/>
  <c r="Z45" i="34"/>
  <c r="Z43" i="34"/>
  <c r="Z41" i="34"/>
  <c r="Z39" i="34"/>
  <c r="Z34" i="34"/>
  <c r="Z37" i="34" s="1"/>
  <c r="H23" i="34"/>
  <c r="R23" i="34"/>
  <c r="Q21" i="34"/>
  <c r="I23" i="34"/>
  <c r="U23" i="34"/>
  <c r="L24" i="34"/>
  <c r="P24" i="34"/>
  <c r="B23" i="34"/>
  <c r="M23" i="34"/>
  <c r="Z23" i="34"/>
  <c r="M24" i="34"/>
  <c r="D23" i="34"/>
  <c r="N23" i="34"/>
  <c r="AB23" i="34"/>
  <c r="E22" i="34"/>
  <c r="U21" i="34"/>
  <c r="I35" i="34"/>
  <c r="E36" i="34"/>
  <c r="M36" i="34"/>
  <c r="P74" i="34"/>
  <c r="V74" i="34"/>
  <c r="J78" i="34"/>
  <c r="Y78" i="34"/>
  <c r="E23" i="34"/>
  <c r="E25" i="34" s="1"/>
  <c r="E27" i="34" s="1"/>
  <c r="J23" i="34"/>
  <c r="P23" i="34"/>
  <c r="V23" i="34"/>
  <c r="AC23" i="34"/>
  <c r="U24" i="34"/>
  <c r="D35" i="34"/>
  <c r="L35" i="34"/>
  <c r="H36" i="34"/>
  <c r="B74" i="34"/>
  <c r="J74" i="34"/>
  <c r="Q74" i="34"/>
  <c r="X74" i="34"/>
  <c r="E78" i="34"/>
  <c r="L78" i="34"/>
  <c r="T78" i="34"/>
  <c r="Z78" i="34"/>
  <c r="F74" i="34"/>
  <c r="M74" i="34"/>
  <c r="U74" i="34"/>
  <c r="AB74" i="34"/>
  <c r="I78" i="34"/>
  <c r="P78" i="34"/>
  <c r="V78" i="34"/>
  <c r="H74" i="34"/>
  <c r="AC74" i="34"/>
  <c r="D78" i="34"/>
  <c r="Q78" i="34"/>
  <c r="B81" i="34"/>
  <c r="Z75" i="34" s="1"/>
  <c r="F23" i="34"/>
  <c r="L23" i="34"/>
  <c r="Q23" i="34"/>
  <c r="V24" i="34"/>
  <c r="AB35" i="34"/>
  <c r="P36" i="34"/>
  <c r="E74" i="34"/>
  <c r="L74" i="34"/>
  <c r="R74" i="34"/>
  <c r="Z74" i="34"/>
  <c r="F78" i="34"/>
  <c r="N78" i="34"/>
  <c r="U78" i="34"/>
  <c r="AB78" i="34"/>
  <c r="AC30" i="34"/>
  <c r="Y30" i="34"/>
  <c r="I30" i="34"/>
  <c r="G30" i="34"/>
  <c r="C30" i="34"/>
  <c r="AB30" i="34"/>
  <c r="O30" i="34"/>
  <c r="H30" i="34"/>
  <c r="AA30" i="34"/>
  <c r="N30" i="34"/>
  <c r="D30" i="34"/>
  <c r="Z30" i="34"/>
  <c r="B30" i="34"/>
  <c r="F30" i="34"/>
  <c r="AB21" i="34"/>
  <c r="X21" i="34"/>
  <c r="T21" i="34"/>
  <c r="P21" i="34"/>
  <c r="L21" i="34"/>
  <c r="H21" i="34"/>
  <c r="D21" i="34"/>
  <c r="V21" i="34"/>
  <c r="J21" i="34"/>
  <c r="B21" i="34"/>
  <c r="AA21" i="34"/>
  <c r="W21" i="34"/>
  <c r="S21" i="34"/>
  <c r="O21" i="34"/>
  <c r="K21" i="34"/>
  <c r="G21" i="34"/>
  <c r="C21" i="34"/>
  <c r="Z21" i="34"/>
  <c r="R21" i="34"/>
  <c r="N21" i="34"/>
  <c r="F21" i="34"/>
  <c r="I21" i="34"/>
  <c r="Y21" i="34"/>
  <c r="M21" i="34"/>
  <c r="AC21" i="34"/>
  <c r="G36" i="34"/>
  <c r="G35" i="34"/>
  <c r="O36" i="34"/>
  <c r="O35" i="34"/>
  <c r="AA36" i="34"/>
  <c r="AA35" i="34"/>
  <c r="AA23" i="34"/>
  <c r="W23" i="34"/>
  <c r="S23" i="34"/>
  <c r="C23" i="34"/>
  <c r="G23" i="34"/>
  <c r="K23" i="34"/>
  <c r="O23" i="34"/>
  <c r="T23" i="34"/>
  <c r="Y23" i="34"/>
  <c r="J24" i="34"/>
  <c r="C36" i="34"/>
  <c r="C35" i="34"/>
  <c r="K36" i="34"/>
  <c r="K35" i="34"/>
  <c r="W24" i="34"/>
  <c r="S24" i="34"/>
  <c r="T24" i="34"/>
  <c r="AA75" i="34"/>
  <c r="D74" i="34"/>
  <c r="I74" i="34"/>
  <c r="N74" i="34"/>
  <c r="T74" i="34"/>
  <c r="Y74" i="34"/>
  <c r="B78" i="34"/>
  <c r="H78" i="34"/>
  <c r="M78" i="34"/>
  <c r="R78" i="34"/>
  <c r="X78" i="34"/>
  <c r="AA78" i="34"/>
  <c r="W78" i="34"/>
  <c r="S78" i="34"/>
  <c r="O78" i="34"/>
  <c r="K78" i="34"/>
  <c r="G78" i="34"/>
  <c r="C78" i="34"/>
  <c r="AA74" i="34"/>
  <c r="W74" i="34"/>
  <c r="S74" i="34"/>
  <c r="O74" i="34"/>
  <c r="K74" i="34"/>
  <c r="G74" i="34"/>
  <c r="C74" i="34"/>
  <c r="AA47" i="34" l="1"/>
  <c r="AA45" i="34"/>
  <c r="AA43" i="34"/>
  <c r="AA41" i="34"/>
  <c r="AA39" i="34"/>
  <c r="AA46" i="34"/>
  <c r="AA42" i="34"/>
  <c r="AA48" i="34"/>
  <c r="AA40" i="34"/>
  <c r="AA44" i="34"/>
  <c r="AA34" i="34"/>
  <c r="AA37" i="34" s="1"/>
  <c r="O48" i="34"/>
  <c r="O46" i="34"/>
  <c r="O44" i="34"/>
  <c r="O42" i="34"/>
  <c r="O40" i="34"/>
  <c r="O41" i="34"/>
  <c r="O47" i="34"/>
  <c r="O43" i="34"/>
  <c r="O39" i="34"/>
  <c r="O45" i="34"/>
  <c r="O34" i="34"/>
  <c r="O37" i="34" s="1"/>
  <c r="Y77" i="34"/>
  <c r="M48" i="34"/>
  <c r="M46" i="34"/>
  <c r="M44" i="34"/>
  <c r="M42" i="34"/>
  <c r="M40" i="34"/>
  <c r="M45" i="34"/>
  <c r="M41" i="34"/>
  <c r="M47" i="34"/>
  <c r="M39" i="34"/>
  <c r="M43" i="34"/>
  <c r="M34" i="34"/>
  <c r="M37" i="34" s="1"/>
  <c r="K47" i="34"/>
  <c r="K45" i="34"/>
  <c r="K43" i="34"/>
  <c r="K41" i="34"/>
  <c r="K39" i="34"/>
  <c r="K42" i="34"/>
  <c r="K48" i="34"/>
  <c r="K44" i="34"/>
  <c r="K46" i="34"/>
  <c r="K40" i="34"/>
  <c r="K34" i="34"/>
  <c r="K37" i="34" s="1"/>
  <c r="O75" i="34"/>
  <c r="C47" i="34"/>
  <c r="C45" i="34"/>
  <c r="C43" i="34"/>
  <c r="C41" i="34"/>
  <c r="C39" i="34"/>
  <c r="C40" i="34"/>
  <c r="C46" i="34"/>
  <c r="C42" i="34"/>
  <c r="C48" i="34"/>
  <c r="C44" i="34"/>
  <c r="C34" i="34"/>
  <c r="C37" i="34" s="1"/>
  <c r="G48" i="34"/>
  <c r="G46" i="34"/>
  <c r="G44" i="34"/>
  <c r="G42" i="34"/>
  <c r="G40" i="34"/>
  <c r="G39" i="34"/>
  <c r="G45" i="34"/>
  <c r="G41" i="34"/>
  <c r="G47" i="34"/>
  <c r="G43" i="34"/>
  <c r="G34" i="34"/>
  <c r="G37" i="34" s="1"/>
  <c r="P48" i="34"/>
  <c r="P46" i="34"/>
  <c r="P44" i="34"/>
  <c r="P42" i="34"/>
  <c r="P40" i="34"/>
  <c r="P41" i="34"/>
  <c r="P47" i="34"/>
  <c r="P43" i="34"/>
  <c r="P45" i="34"/>
  <c r="P39" i="34"/>
  <c r="P34" i="34"/>
  <c r="P37" i="34" s="1"/>
  <c r="E48" i="34"/>
  <c r="E46" i="34"/>
  <c r="E44" i="34"/>
  <c r="E42" i="34"/>
  <c r="E40" i="34"/>
  <c r="E43" i="34"/>
  <c r="E39" i="34"/>
  <c r="E45" i="34"/>
  <c r="E47" i="34"/>
  <c r="E41" i="34"/>
  <c r="E34" i="34"/>
  <c r="E37" i="34" s="1"/>
  <c r="H48" i="34"/>
  <c r="H46" i="34"/>
  <c r="H44" i="34"/>
  <c r="H42" i="34"/>
  <c r="H40" i="34"/>
  <c r="E106" i="34" s="1"/>
  <c r="H39" i="34"/>
  <c r="H45" i="34"/>
  <c r="E111" i="34" s="1"/>
  <c r="H41" i="34"/>
  <c r="H47" i="34"/>
  <c r="H43" i="34"/>
  <c r="H34" i="34"/>
  <c r="H37" i="34" s="1"/>
  <c r="E108" i="34"/>
  <c r="E113" i="34"/>
  <c r="E109" i="34"/>
  <c r="E110" i="34"/>
  <c r="K75" i="34"/>
  <c r="AA77" i="34"/>
  <c r="M77" i="34"/>
  <c r="L75" i="34"/>
  <c r="C77" i="34"/>
  <c r="C18" i="34" s="1"/>
  <c r="O77" i="34"/>
  <c r="B75" i="34"/>
  <c r="T75" i="34"/>
  <c r="H75" i="34"/>
  <c r="X75" i="34"/>
  <c r="AC75" i="34"/>
  <c r="Q77" i="34"/>
  <c r="Q25" i="34"/>
  <c r="Q27" i="34" s="1"/>
  <c r="M75" i="34"/>
  <c r="F77" i="34"/>
  <c r="F18" i="34" s="1"/>
  <c r="C75" i="34"/>
  <c r="S75" i="34"/>
  <c r="G77" i="34"/>
  <c r="G18" i="34" s="1"/>
  <c r="E77" i="34"/>
  <c r="E18" i="34" s="1"/>
  <c r="E75" i="34"/>
  <c r="R75" i="34"/>
  <c r="L77" i="34"/>
  <c r="G75" i="34"/>
  <c r="W75" i="34"/>
  <c r="K77" i="34"/>
  <c r="K18" i="34" s="1"/>
  <c r="Q22" i="34"/>
  <c r="AC77" i="34"/>
  <c r="AC18" i="34" s="1"/>
  <c r="Z77" i="34"/>
  <c r="P77" i="34"/>
  <c r="H77" i="34"/>
  <c r="H18" i="34" s="1"/>
  <c r="Y75" i="34"/>
  <c r="P75" i="34"/>
  <c r="F75" i="34"/>
  <c r="U75" i="34"/>
  <c r="AB77" i="34"/>
  <c r="I77" i="34"/>
  <c r="I18" i="34" s="1"/>
  <c r="AB75" i="34"/>
  <c r="Q75" i="34"/>
  <c r="I75" i="34"/>
  <c r="X77" i="34"/>
  <c r="N77" i="34"/>
  <c r="D77" i="34"/>
  <c r="D18" i="34" s="1"/>
  <c r="V75" i="34"/>
  <c r="N75" i="34"/>
  <c r="D75" i="34"/>
  <c r="J77" i="34"/>
  <c r="J18" i="34" s="1"/>
  <c r="B77" i="34"/>
  <c r="B18" i="34" s="1"/>
  <c r="J75" i="34"/>
  <c r="U25" i="34"/>
  <c r="U27" i="34" s="1"/>
  <c r="U22" i="34"/>
  <c r="C25" i="34"/>
  <c r="C22" i="34"/>
  <c r="S25" i="34"/>
  <c r="S27" i="34" s="1"/>
  <c r="S22" i="34"/>
  <c r="L25" i="34"/>
  <c r="L27" i="34" s="1"/>
  <c r="L22" i="34"/>
  <c r="AB25" i="34"/>
  <c r="AB22" i="34"/>
  <c r="W25" i="34"/>
  <c r="W27" i="34" s="1"/>
  <c r="W22" i="34"/>
  <c r="Y25" i="34"/>
  <c r="Y22" i="34"/>
  <c r="R22" i="34"/>
  <c r="R25" i="34"/>
  <c r="R27" i="34" s="1"/>
  <c r="K25" i="34"/>
  <c r="K27" i="34" s="1"/>
  <c r="K22" i="34"/>
  <c r="AA25" i="34"/>
  <c r="AA22" i="34"/>
  <c r="D22" i="34"/>
  <c r="D25" i="34"/>
  <c r="T22" i="34"/>
  <c r="T25" i="34"/>
  <c r="T27" i="34" s="1"/>
  <c r="AC25" i="34"/>
  <c r="AC22" i="34"/>
  <c r="AC26" i="34" s="1"/>
  <c r="F25" i="34"/>
  <c r="F22" i="34"/>
  <c r="J22" i="34"/>
  <c r="J25" i="34"/>
  <c r="J27" i="34" s="1"/>
  <c r="M25" i="34"/>
  <c r="M27" i="34" s="1"/>
  <c r="M22" i="34"/>
  <c r="N25" i="34"/>
  <c r="N22" i="34"/>
  <c r="G25" i="34"/>
  <c r="G22" i="34"/>
  <c r="V25" i="34"/>
  <c r="V27" i="34" s="1"/>
  <c r="V22" i="34"/>
  <c r="P22" i="34"/>
  <c r="P25" i="34"/>
  <c r="P27" i="34" s="1"/>
  <c r="I25" i="34"/>
  <c r="I22" i="34"/>
  <c r="Z22" i="34"/>
  <c r="Z25" i="34"/>
  <c r="O25" i="34"/>
  <c r="O22" i="34"/>
  <c r="B22" i="34"/>
  <c r="B25" i="34"/>
  <c r="H22" i="34"/>
  <c r="H25" i="34"/>
  <c r="X22" i="34"/>
  <c r="X25" i="34"/>
  <c r="X27" i="34" s="1"/>
  <c r="E105" i="34" l="1"/>
  <c r="R28" i="34"/>
  <c r="Z28" i="34"/>
  <c r="Y28" i="34"/>
  <c r="U28" i="34"/>
  <c r="L28" i="34"/>
  <c r="Q28" i="34"/>
  <c r="O26" i="34"/>
  <c r="O27" i="34" s="1"/>
  <c r="AC28" i="34"/>
  <c r="AC27" i="34"/>
  <c r="F28" i="34"/>
  <c r="D26" i="34"/>
  <c r="D27" i="34" s="1"/>
  <c r="J28" i="34"/>
  <c r="H26" i="34"/>
  <c r="H27" i="34" s="1"/>
  <c r="O28" i="34"/>
  <c r="N28" i="34"/>
  <c r="S28" i="34"/>
  <c r="V28" i="34"/>
  <c r="T28" i="34"/>
  <c r="K28" i="34"/>
  <c r="I26" i="34"/>
  <c r="I27" i="34" s="1"/>
  <c r="I28" i="34"/>
  <c r="G26" i="34"/>
  <c r="G27" i="34" s="1"/>
  <c r="H28" i="34"/>
  <c r="F26" i="34"/>
  <c r="F27" i="34" s="1"/>
  <c r="G28" i="34"/>
  <c r="AA26" i="34"/>
  <c r="AA27" i="34" s="1"/>
  <c r="B28" i="34"/>
  <c r="E28" i="34"/>
  <c r="C26" i="34"/>
  <c r="C27" i="34" s="1"/>
  <c r="D28" i="34"/>
  <c r="B26" i="34"/>
  <c r="B27" i="34" s="1"/>
  <c r="AB28" i="34"/>
  <c r="Z26" i="34"/>
  <c r="Z27" i="34" s="1"/>
  <c r="X28" i="34"/>
  <c r="W28" i="34"/>
  <c r="N26" i="34"/>
  <c r="N27" i="34" s="1"/>
  <c r="P28" i="34"/>
  <c r="M28" i="34"/>
  <c r="AA28" i="34"/>
  <c r="Y26" i="34"/>
  <c r="Y27" i="34" s="1"/>
  <c r="AB26" i="34"/>
  <c r="AB27" i="34" s="1"/>
  <c r="C28" i="34"/>
  <c r="A14" i="9" l="1"/>
  <c r="A13" i="9"/>
  <c r="B80" i="33" a="1"/>
  <c r="B80" i="33" s="1"/>
  <c r="W77" i="33"/>
  <c r="V77" i="33"/>
  <c r="U77" i="33"/>
  <c r="T77" i="33"/>
  <c r="S77" i="33"/>
  <c r="R77" i="33"/>
  <c r="AC64" i="33"/>
  <c r="AB64" i="33"/>
  <c r="AA64" i="33"/>
  <c r="Z64" i="33"/>
  <c r="Y64" i="33"/>
  <c r="X64" i="33"/>
  <c r="W64" i="33"/>
  <c r="V64" i="33"/>
  <c r="U64" i="33"/>
  <c r="T64" i="33"/>
  <c r="S64" i="33"/>
  <c r="R64" i="33"/>
  <c r="Q64" i="33"/>
  <c r="P64" i="33"/>
  <c r="O64" i="33"/>
  <c r="N64" i="33"/>
  <c r="M64" i="33"/>
  <c r="L64" i="33"/>
  <c r="K64" i="33"/>
  <c r="J64" i="33"/>
  <c r="I64" i="33"/>
  <c r="H64" i="33"/>
  <c r="G64" i="33"/>
  <c r="F64" i="33"/>
  <c r="E64" i="33"/>
  <c r="D64" i="33"/>
  <c r="C64" i="33"/>
  <c r="B64" i="33"/>
  <c r="A64" i="33"/>
  <c r="AB63" i="33"/>
  <c r="AA63" i="33"/>
  <c r="Z63" i="33"/>
  <c r="Y63" i="33"/>
  <c r="X63" i="33"/>
  <c r="W63" i="33"/>
  <c r="V63" i="33"/>
  <c r="U63" i="33"/>
  <c r="T63" i="33"/>
  <c r="S63" i="33"/>
  <c r="R63" i="33"/>
  <c r="Q63" i="33"/>
  <c r="P63" i="33"/>
  <c r="O63" i="33"/>
  <c r="N63" i="33"/>
  <c r="M63" i="33"/>
  <c r="L63" i="33"/>
  <c r="K63" i="33"/>
  <c r="J63" i="33"/>
  <c r="I63" i="33"/>
  <c r="H63" i="33"/>
  <c r="G63" i="33"/>
  <c r="F63" i="33"/>
  <c r="E63" i="33"/>
  <c r="D63" i="33"/>
  <c r="C63" i="33"/>
  <c r="B63" i="33"/>
  <c r="A63" i="33"/>
  <c r="AB62" i="33"/>
  <c r="AA62" i="33"/>
  <c r="Z62" i="33"/>
  <c r="Y62" i="33"/>
  <c r="X62" i="33"/>
  <c r="W62" i="33"/>
  <c r="V62" i="33"/>
  <c r="U62" i="33"/>
  <c r="T62" i="33"/>
  <c r="S62" i="33"/>
  <c r="R62" i="33"/>
  <c r="Q62" i="33"/>
  <c r="P62" i="33"/>
  <c r="O62" i="33"/>
  <c r="N62" i="33"/>
  <c r="M62" i="33"/>
  <c r="L62" i="33"/>
  <c r="K62" i="33"/>
  <c r="J62" i="33"/>
  <c r="I62" i="33"/>
  <c r="H62" i="33"/>
  <c r="G62" i="33"/>
  <c r="F62" i="33"/>
  <c r="E62" i="33"/>
  <c r="D62" i="33"/>
  <c r="C62" i="33"/>
  <c r="B62" i="33"/>
  <c r="A62" i="33"/>
  <c r="AB61" i="33"/>
  <c r="AA61" i="33"/>
  <c r="Z61" i="33"/>
  <c r="Y61" i="33"/>
  <c r="X61" i="33"/>
  <c r="W61" i="33"/>
  <c r="V61" i="33"/>
  <c r="U61" i="33"/>
  <c r="T61" i="33"/>
  <c r="S61" i="33"/>
  <c r="R61" i="33"/>
  <c r="Q61" i="33"/>
  <c r="P61" i="33"/>
  <c r="O61" i="33"/>
  <c r="N61" i="33"/>
  <c r="M61" i="33"/>
  <c r="L61" i="33"/>
  <c r="K61" i="33"/>
  <c r="J61" i="33"/>
  <c r="I61" i="33"/>
  <c r="H61" i="33"/>
  <c r="G61" i="33"/>
  <c r="F61" i="33"/>
  <c r="E61" i="33"/>
  <c r="D61" i="33"/>
  <c r="C61" i="33"/>
  <c r="B61" i="33"/>
  <c r="A61" i="33"/>
  <c r="AC60" i="33"/>
  <c r="AB60" i="33"/>
  <c r="AA60" i="33"/>
  <c r="Z60" i="33"/>
  <c r="Y60" i="33"/>
  <c r="X60" i="33"/>
  <c r="W60" i="33"/>
  <c r="V60" i="33"/>
  <c r="U60" i="33"/>
  <c r="T60" i="33"/>
  <c r="S60" i="33"/>
  <c r="R60" i="33"/>
  <c r="Q60" i="33"/>
  <c r="P60" i="33"/>
  <c r="O60" i="33"/>
  <c r="N60" i="33"/>
  <c r="M60" i="33"/>
  <c r="L60" i="33"/>
  <c r="K60" i="33"/>
  <c r="J60" i="33"/>
  <c r="I60" i="33"/>
  <c r="H60" i="33"/>
  <c r="G60" i="33"/>
  <c r="F60" i="33"/>
  <c r="E60" i="33"/>
  <c r="D60" i="33"/>
  <c r="C60" i="33"/>
  <c r="B60" i="33"/>
  <c r="A60" i="33"/>
  <c r="AC59" i="33"/>
  <c r="AB59" i="33"/>
  <c r="AA59" i="33"/>
  <c r="Z59" i="33"/>
  <c r="Y59" i="33"/>
  <c r="X59" i="33"/>
  <c r="W59" i="33"/>
  <c r="V59" i="33"/>
  <c r="U59" i="33"/>
  <c r="T59" i="33"/>
  <c r="S59" i="33"/>
  <c r="R59" i="33"/>
  <c r="Q59" i="33"/>
  <c r="P59" i="33"/>
  <c r="O59" i="33"/>
  <c r="N59" i="33"/>
  <c r="M59" i="33"/>
  <c r="L59" i="33"/>
  <c r="K59" i="33"/>
  <c r="J59" i="33"/>
  <c r="I59" i="33"/>
  <c r="H59" i="33"/>
  <c r="G59" i="33"/>
  <c r="F59" i="33"/>
  <c r="E59" i="33"/>
  <c r="D59" i="33"/>
  <c r="C59" i="33"/>
  <c r="B59" i="33"/>
  <c r="A59"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B58" i="33"/>
  <c r="A58" i="33"/>
  <c r="AC57" i="33"/>
  <c r="AB57" i="33"/>
  <c r="AA57" i="33"/>
  <c r="Z57" i="33"/>
  <c r="Y57" i="33"/>
  <c r="X57" i="33"/>
  <c r="W57" i="33"/>
  <c r="V57" i="33"/>
  <c r="U57" i="33"/>
  <c r="T57" i="33"/>
  <c r="S57" i="33"/>
  <c r="R57" i="33"/>
  <c r="Q57" i="33"/>
  <c r="P57" i="33"/>
  <c r="O57" i="33"/>
  <c r="N57" i="33"/>
  <c r="M57" i="33"/>
  <c r="L57" i="33"/>
  <c r="K57" i="33"/>
  <c r="J57" i="33"/>
  <c r="I57" i="33"/>
  <c r="H57" i="33"/>
  <c r="G57" i="33"/>
  <c r="F57" i="33"/>
  <c r="E57" i="33"/>
  <c r="D57" i="33"/>
  <c r="C57" i="33"/>
  <c r="B57" i="33"/>
  <c r="A57" i="33"/>
  <c r="AC56" i="33"/>
  <c r="AB56" i="33"/>
  <c r="AA56" i="33"/>
  <c r="Z56" i="33"/>
  <c r="Y56" i="33"/>
  <c r="X56" i="33"/>
  <c r="W56" i="33"/>
  <c r="V56" i="33"/>
  <c r="U56" i="33"/>
  <c r="T56" i="33"/>
  <c r="S56" i="33"/>
  <c r="R56" i="33"/>
  <c r="Q56" i="33"/>
  <c r="P56" i="33"/>
  <c r="O56" i="33"/>
  <c r="N56" i="33"/>
  <c r="M56" i="33"/>
  <c r="L56" i="33"/>
  <c r="K56" i="33"/>
  <c r="J56" i="33"/>
  <c r="I56" i="33"/>
  <c r="H56" i="33"/>
  <c r="G56" i="33"/>
  <c r="F56" i="33"/>
  <c r="E56" i="33"/>
  <c r="D56" i="33"/>
  <c r="C56" i="33"/>
  <c r="B56" i="33"/>
  <c r="A56" i="33"/>
  <c r="AC55" i="33"/>
  <c r="AB55" i="33"/>
  <c r="AA55" i="33"/>
  <c r="Z55" i="33"/>
  <c r="Y55" i="33"/>
  <c r="X55" i="33"/>
  <c r="W55" i="33"/>
  <c r="V55" i="33"/>
  <c r="U55" i="33"/>
  <c r="T55" i="33"/>
  <c r="S55" i="33"/>
  <c r="R55" i="33"/>
  <c r="Q55" i="33"/>
  <c r="P55" i="33"/>
  <c r="O55" i="33"/>
  <c r="N55" i="33"/>
  <c r="M55" i="33"/>
  <c r="L55" i="33"/>
  <c r="K55" i="33"/>
  <c r="J55" i="33"/>
  <c r="I55" i="33"/>
  <c r="H55" i="33"/>
  <c r="G55" i="33"/>
  <c r="F55" i="33"/>
  <c r="E55" i="33"/>
  <c r="D55" i="33"/>
  <c r="C55" i="33"/>
  <c r="B55" i="33"/>
  <c r="A55" i="33"/>
  <c r="AC36" i="33"/>
  <c r="AA36" i="33"/>
  <c r="Z36" i="33"/>
  <c r="Y36" i="33"/>
  <c r="O36" i="33"/>
  <c r="N36" i="33"/>
  <c r="M36" i="33"/>
  <c r="K36" i="33"/>
  <c r="J36" i="33"/>
  <c r="I36" i="33"/>
  <c r="G36" i="33"/>
  <c r="F36" i="33"/>
  <c r="E36" i="33"/>
  <c r="C36" i="33"/>
  <c r="B36" i="33"/>
  <c r="X30" i="33"/>
  <c r="W30" i="33"/>
  <c r="V30" i="33"/>
  <c r="U30" i="33"/>
  <c r="T30" i="33"/>
  <c r="S30" i="33"/>
  <c r="R30" i="33"/>
  <c r="Q30" i="33"/>
  <c r="P30" i="33"/>
  <c r="M30" i="33"/>
  <c r="L30" i="33"/>
  <c r="K30" i="33"/>
  <c r="J30" i="33"/>
  <c r="E30" i="33"/>
  <c r="X26" i="33"/>
  <c r="W26" i="33"/>
  <c r="V26" i="33"/>
  <c r="U26" i="33"/>
  <c r="T26" i="33"/>
  <c r="S26" i="33"/>
  <c r="R26" i="33"/>
  <c r="Q26" i="33"/>
  <c r="P26" i="33"/>
  <c r="M26" i="33"/>
  <c r="L26" i="33"/>
  <c r="K26" i="33"/>
  <c r="J26" i="33"/>
  <c r="E26" i="33"/>
  <c r="AC24" i="33"/>
  <c r="AB24" i="33"/>
  <c r="AA24" i="33"/>
  <c r="Z24" i="33"/>
  <c r="Y24" i="33"/>
  <c r="X24" i="33"/>
  <c r="Q24" i="33"/>
  <c r="O24" i="33"/>
  <c r="N24" i="33"/>
  <c r="K24" i="33"/>
  <c r="I24" i="33"/>
  <c r="H24" i="33"/>
  <c r="G24" i="33"/>
  <c r="F24" i="33"/>
  <c r="E24" i="33"/>
  <c r="D24" i="33"/>
  <c r="C24" i="33"/>
  <c r="B24" i="33"/>
  <c r="AB18" i="33"/>
  <c r="AA18" i="33"/>
  <c r="Z18" i="33"/>
  <c r="Y18" i="33"/>
  <c r="X18" i="33"/>
  <c r="W18" i="33"/>
  <c r="V18" i="33"/>
  <c r="U18" i="33"/>
  <c r="T18" i="33"/>
  <c r="S18" i="33"/>
  <c r="R18" i="33"/>
  <c r="Q18" i="33"/>
  <c r="P18" i="33"/>
  <c r="O18" i="33"/>
  <c r="N18" i="33"/>
  <c r="M18" i="33"/>
  <c r="L18" i="33"/>
  <c r="B11" i="33"/>
  <c r="AC30" i="33" s="1"/>
  <c r="B10" i="33"/>
  <c r="B9" i="33"/>
  <c r="AC23" i="33" s="1"/>
  <c r="B7" i="33"/>
  <c r="B8" i="33" s="1"/>
  <c r="B3" i="33"/>
  <c r="B80" i="32" a="1"/>
  <c r="B80" i="32" s="1"/>
  <c r="W77" i="32"/>
  <c r="V77" i="32"/>
  <c r="U77" i="32"/>
  <c r="T77" i="32"/>
  <c r="S77" i="32"/>
  <c r="R77" i="32"/>
  <c r="AC64" i="32"/>
  <c r="AB64" i="32"/>
  <c r="AA64" i="32"/>
  <c r="Z64" i="32"/>
  <c r="Y64" i="32"/>
  <c r="X64" i="32"/>
  <c r="W64" i="32"/>
  <c r="V64" i="32"/>
  <c r="U64" i="32"/>
  <c r="T64" i="32"/>
  <c r="S64" i="32"/>
  <c r="R64" i="32"/>
  <c r="Q64" i="32"/>
  <c r="P64" i="32"/>
  <c r="O64" i="32"/>
  <c r="N64" i="32"/>
  <c r="M64" i="32"/>
  <c r="L64" i="32"/>
  <c r="K64" i="32"/>
  <c r="J64" i="32"/>
  <c r="I64" i="32"/>
  <c r="H64" i="32"/>
  <c r="G64" i="32"/>
  <c r="F64" i="32"/>
  <c r="E64" i="32"/>
  <c r="D64" i="32"/>
  <c r="C64" i="32"/>
  <c r="B64" i="32"/>
  <c r="A64" i="32"/>
  <c r="AB63" i="32"/>
  <c r="AA63" i="32"/>
  <c r="Z63" i="32"/>
  <c r="Y63" i="32"/>
  <c r="X63" i="32"/>
  <c r="W63" i="32"/>
  <c r="V63" i="32"/>
  <c r="U63" i="32"/>
  <c r="T63" i="32"/>
  <c r="S63" i="32"/>
  <c r="R63" i="32"/>
  <c r="Q63" i="32"/>
  <c r="P63" i="32"/>
  <c r="O63" i="32"/>
  <c r="N63" i="32"/>
  <c r="M63" i="32"/>
  <c r="L63" i="32"/>
  <c r="K63" i="32"/>
  <c r="J63" i="32"/>
  <c r="I63" i="32"/>
  <c r="H63" i="32"/>
  <c r="G63" i="32"/>
  <c r="F63" i="32"/>
  <c r="E63" i="32"/>
  <c r="D63" i="32"/>
  <c r="C63" i="32"/>
  <c r="B63" i="32"/>
  <c r="A63" i="32"/>
  <c r="AB62" i="32"/>
  <c r="AA62" i="32"/>
  <c r="Z62" i="32"/>
  <c r="Y62" i="32"/>
  <c r="X62" i="32"/>
  <c r="W62" i="32"/>
  <c r="V62" i="32"/>
  <c r="U62" i="32"/>
  <c r="T62" i="32"/>
  <c r="S62" i="32"/>
  <c r="R62" i="32"/>
  <c r="Q62" i="32"/>
  <c r="P62" i="32"/>
  <c r="O62" i="32"/>
  <c r="N62" i="32"/>
  <c r="M62" i="32"/>
  <c r="L62" i="32"/>
  <c r="K62" i="32"/>
  <c r="J62" i="32"/>
  <c r="I62" i="32"/>
  <c r="H62" i="32"/>
  <c r="G62" i="32"/>
  <c r="F62" i="32"/>
  <c r="E62" i="32"/>
  <c r="D62" i="32"/>
  <c r="C62" i="32"/>
  <c r="B62" i="32"/>
  <c r="A62" i="32"/>
  <c r="AB61" i="32"/>
  <c r="AA61" i="32"/>
  <c r="Z61" i="32"/>
  <c r="Y61" i="32"/>
  <c r="X61" i="32"/>
  <c r="W61" i="32"/>
  <c r="V61" i="32"/>
  <c r="U61" i="32"/>
  <c r="T61" i="32"/>
  <c r="S61" i="32"/>
  <c r="R61" i="32"/>
  <c r="Q61" i="32"/>
  <c r="P61" i="32"/>
  <c r="O61" i="32"/>
  <c r="N61" i="32"/>
  <c r="M61" i="32"/>
  <c r="L61" i="32"/>
  <c r="K61" i="32"/>
  <c r="J61" i="32"/>
  <c r="I61" i="32"/>
  <c r="H61" i="32"/>
  <c r="G61" i="32"/>
  <c r="F61" i="32"/>
  <c r="E61" i="32"/>
  <c r="D61" i="32"/>
  <c r="C61" i="32"/>
  <c r="B61" i="32"/>
  <c r="A61" i="32"/>
  <c r="AC60" i="32"/>
  <c r="AB60" i="32"/>
  <c r="AA60" i="32"/>
  <c r="Z60" i="32"/>
  <c r="Y60" i="32"/>
  <c r="X60" i="32"/>
  <c r="W60" i="32"/>
  <c r="V60" i="32"/>
  <c r="U60" i="32"/>
  <c r="T60" i="32"/>
  <c r="S60" i="32"/>
  <c r="R60" i="32"/>
  <c r="Q60" i="32"/>
  <c r="P60" i="32"/>
  <c r="O60" i="32"/>
  <c r="N60" i="32"/>
  <c r="M60" i="32"/>
  <c r="L60" i="32"/>
  <c r="K60" i="32"/>
  <c r="J60" i="32"/>
  <c r="I60" i="32"/>
  <c r="H60" i="32"/>
  <c r="G60" i="32"/>
  <c r="F60" i="32"/>
  <c r="E60" i="32"/>
  <c r="D60" i="32"/>
  <c r="C60" i="32"/>
  <c r="B60" i="32"/>
  <c r="A60" i="32"/>
  <c r="AC59" i="32"/>
  <c r="AB59" i="32"/>
  <c r="AA59" i="32"/>
  <c r="Z59" i="32"/>
  <c r="Y59" i="32"/>
  <c r="X59" i="32"/>
  <c r="W59" i="32"/>
  <c r="V59" i="32"/>
  <c r="U59" i="32"/>
  <c r="T59" i="32"/>
  <c r="S59" i="32"/>
  <c r="R59" i="32"/>
  <c r="Q59" i="32"/>
  <c r="P59" i="32"/>
  <c r="O59" i="32"/>
  <c r="N59" i="32"/>
  <c r="M59" i="32"/>
  <c r="L59" i="32"/>
  <c r="K59" i="32"/>
  <c r="J59" i="32"/>
  <c r="I59" i="32"/>
  <c r="H59" i="32"/>
  <c r="G59" i="32"/>
  <c r="F59" i="32"/>
  <c r="E59" i="32"/>
  <c r="D59" i="32"/>
  <c r="C59" i="32"/>
  <c r="B59" i="32"/>
  <c r="A59" i="32"/>
  <c r="AC58" i="32"/>
  <c r="AB58" i="32"/>
  <c r="AA58" i="32"/>
  <c r="Z58" i="32"/>
  <c r="Y58" i="32"/>
  <c r="X58" i="32"/>
  <c r="W58" i="32"/>
  <c r="V58" i="32"/>
  <c r="U58" i="32"/>
  <c r="T58" i="32"/>
  <c r="S58" i="32"/>
  <c r="R58" i="32"/>
  <c r="Q58" i="32"/>
  <c r="P58" i="32"/>
  <c r="O58" i="32"/>
  <c r="N58" i="32"/>
  <c r="M58" i="32"/>
  <c r="L58" i="32"/>
  <c r="K58" i="32"/>
  <c r="J58" i="32"/>
  <c r="I58" i="32"/>
  <c r="H58" i="32"/>
  <c r="G58" i="32"/>
  <c r="F58" i="32"/>
  <c r="E58" i="32"/>
  <c r="D58" i="32"/>
  <c r="C58" i="32"/>
  <c r="B58" i="32"/>
  <c r="A58" i="32"/>
  <c r="AC57" i="32"/>
  <c r="AB57" i="32"/>
  <c r="AA57" i="32"/>
  <c r="Z57" i="32"/>
  <c r="Y57" i="32"/>
  <c r="X57" i="32"/>
  <c r="W57" i="32"/>
  <c r="V57" i="32"/>
  <c r="U57" i="32"/>
  <c r="T57" i="32"/>
  <c r="S57" i="32"/>
  <c r="R57" i="32"/>
  <c r="Q57" i="32"/>
  <c r="P57" i="32"/>
  <c r="O57" i="32"/>
  <c r="N57" i="32"/>
  <c r="M57" i="32"/>
  <c r="L57" i="32"/>
  <c r="K57" i="32"/>
  <c r="J57" i="32"/>
  <c r="I57" i="32"/>
  <c r="H57" i="32"/>
  <c r="G57" i="32"/>
  <c r="F57" i="32"/>
  <c r="E57" i="32"/>
  <c r="D57" i="32"/>
  <c r="C57" i="32"/>
  <c r="B57" i="32"/>
  <c r="A57" i="32"/>
  <c r="AC56" i="32"/>
  <c r="AB56" i="32"/>
  <c r="AA56" i="32"/>
  <c r="Z56" i="32"/>
  <c r="Y56" i="32"/>
  <c r="X56" i="32"/>
  <c r="W56" i="32"/>
  <c r="V56" i="32"/>
  <c r="U56" i="32"/>
  <c r="T56" i="32"/>
  <c r="S56" i="32"/>
  <c r="R56" i="32"/>
  <c r="Q56" i="32"/>
  <c r="P56" i="32"/>
  <c r="O56" i="32"/>
  <c r="N56" i="32"/>
  <c r="M56" i="32"/>
  <c r="L56" i="32"/>
  <c r="K56" i="32"/>
  <c r="J56" i="32"/>
  <c r="I56" i="32"/>
  <c r="H56" i="32"/>
  <c r="G56" i="32"/>
  <c r="F56" i="32"/>
  <c r="E56" i="32"/>
  <c r="D56" i="32"/>
  <c r="C56" i="32"/>
  <c r="B56" i="32"/>
  <c r="A56" i="32"/>
  <c r="AC55" i="32"/>
  <c r="AB55" i="32"/>
  <c r="AA55" i="32"/>
  <c r="Z55" i="32"/>
  <c r="Y55" i="32"/>
  <c r="X55" i="32"/>
  <c r="W55" i="32"/>
  <c r="V55" i="32"/>
  <c r="U55" i="32"/>
  <c r="T55" i="32"/>
  <c r="S55" i="32"/>
  <c r="R55" i="32"/>
  <c r="Q55" i="32"/>
  <c r="P55" i="32"/>
  <c r="O55" i="32"/>
  <c r="N55" i="32"/>
  <c r="M55" i="32"/>
  <c r="L55" i="32"/>
  <c r="K55" i="32"/>
  <c r="J55" i="32"/>
  <c r="I55" i="32"/>
  <c r="H55" i="32"/>
  <c r="G55" i="32"/>
  <c r="F55" i="32"/>
  <c r="E55" i="32"/>
  <c r="D55" i="32"/>
  <c r="C55" i="32"/>
  <c r="B55" i="32"/>
  <c r="A55" i="32"/>
  <c r="AB53" i="32"/>
  <c r="AA53" i="32"/>
  <c r="Z53" i="32"/>
  <c r="Y53" i="32"/>
  <c r="X53" i="32"/>
  <c r="W53" i="32"/>
  <c r="V53" i="32"/>
  <c r="U53" i="32"/>
  <c r="T53" i="32"/>
  <c r="S53" i="32"/>
  <c r="R53" i="32"/>
  <c r="Q53" i="32"/>
  <c r="P53" i="32"/>
  <c r="O53" i="32"/>
  <c r="N53" i="32"/>
  <c r="M53" i="32"/>
  <c r="L53" i="32"/>
  <c r="K53" i="32"/>
  <c r="J53" i="32"/>
  <c r="I53" i="32"/>
  <c r="H53" i="32"/>
  <c r="G53" i="32"/>
  <c r="F53" i="32"/>
  <c r="E53" i="32"/>
  <c r="D53" i="32"/>
  <c r="C53" i="32"/>
  <c r="B53" i="32"/>
  <c r="AC36" i="32"/>
  <c r="AB36" i="32"/>
  <c r="AA36" i="32"/>
  <c r="Z36" i="32"/>
  <c r="Y36" i="32"/>
  <c r="P36" i="32"/>
  <c r="O36" i="32"/>
  <c r="N36" i="32"/>
  <c r="M36" i="32"/>
  <c r="L36" i="32"/>
  <c r="K36" i="32"/>
  <c r="J36" i="32"/>
  <c r="I36" i="32"/>
  <c r="H36" i="32"/>
  <c r="G36" i="32"/>
  <c r="F36" i="32"/>
  <c r="E36" i="32"/>
  <c r="D36" i="32"/>
  <c r="C36" i="32"/>
  <c r="B36" i="32"/>
  <c r="X30" i="32"/>
  <c r="W30" i="32"/>
  <c r="V30" i="32"/>
  <c r="U30" i="32"/>
  <c r="T30" i="32"/>
  <c r="S30" i="32"/>
  <c r="R30" i="32"/>
  <c r="Q30" i="32"/>
  <c r="P30" i="32"/>
  <c r="M30" i="32"/>
  <c r="L30" i="32"/>
  <c r="K30" i="32"/>
  <c r="J30" i="32"/>
  <c r="E30" i="32"/>
  <c r="X26" i="32"/>
  <c r="W26" i="32"/>
  <c r="V26" i="32"/>
  <c r="U26" i="32"/>
  <c r="T26" i="32"/>
  <c r="S26" i="32"/>
  <c r="R26" i="32"/>
  <c r="Q26" i="32"/>
  <c r="P26" i="32"/>
  <c r="M26" i="32"/>
  <c r="L26" i="32"/>
  <c r="K26" i="32"/>
  <c r="J26" i="32"/>
  <c r="E26" i="32"/>
  <c r="AC24" i="32"/>
  <c r="AB24" i="32"/>
  <c r="AA24" i="32"/>
  <c r="Z24" i="32"/>
  <c r="Y24" i="32"/>
  <c r="X24" i="32"/>
  <c r="Q24" i="32"/>
  <c r="O24" i="32"/>
  <c r="N24" i="32"/>
  <c r="K24" i="32"/>
  <c r="I24" i="32"/>
  <c r="H24" i="32"/>
  <c r="G24" i="32"/>
  <c r="F24" i="32"/>
  <c r="E24" i="32"/>
  <c r="D24" i="32"/>
  <c r="C24" i="32"/>
  <c r="B24" i="32"/>
  <c r="AB18" i="32"/>
  <c r="AA18" i="32"/>
  <c r="Z18" i="32"/>
  <c r="Y18" i="32"/>
  <c r="X18" i="32"/>
  <c r="W18" i="32"/>
  <c r="V18" i="32"/>
  <c r="U18" i="32"/>
  <c r="T18" i="32"/>
  <c r="S18" i="32"/>
  <c r="R18" i="32"/>
  <c r="Q18" i="32"/>
  <c r="P18" i="32"/>
  <c r="O18" i="32"/>
  <c r="N18" i="32"/>
  <c r="M18" i="32"/>
  <c r="L18" i="32"/>
  <c r="B11" i="32"/>
  <c r="AC30" i="32" s="1"/>
  <c r="B10" i="32"/>
  <c r="W24" i="32" s="1"/>
  <c r="B9" i="32"/>
  <c r="AC23" i="32" s="1"/>
  <c r="B7" i="32"/>
  <c r="B8" i="32" s="1"/>
  <c r="B3" i="32"/>
  <c r="A8" i="9"/>
  <c r="A7" i="9"/>
  <c r="A6" i="9"/>
  <c r="A11" i="9"/>
  <c r="B80" i="31" a="1"/>
  <c r="B80" i="31" s="1"/>
  <c r="AB78" i="31" s="1"/>
  <c r="W77" i="31"/>
  <c r="V77" i="31"/>
  <c r="U77" i="31"/>
  <c r="T77" i="31"/>
  <c r="S77" i="31"/>
  <c r="R77" i="31"/>
  <c r="AC64" i="31"/>
  <c r="AB64" i="31"/>
  <c r="AA64" i="31"/>
  <c r="Z64" i="31"/>
  <c r="Y64" i="31"/>
  <c r="X64" i="31"/>
  <c r="W64" i="31"/>
  <c r="V64" i="31"/>
  <c r="U64" i="31"/>
  <c r="T64" i="31"/>
  <c r="S64" i="31"/>
  <c r="R64" i="31"/>
  <c r="Q64" i="31"/>
  <c r="P64" i="31"/>
  <c r="O64" i="31"/>
  <c r="N64" i="31"/>
  <c r="M64" i="31"/>
  <c r="L64" i="31"/>
  <c r="K64" i="31"/>
  <c r="J64" i="31"/>
  <c r="I64" i="31"/>
  <c r="H64" i="31"/>
  <c r="G64" i="31"/>
  <c r="F64" i="31"/>
  <c r="E64" i="31"/>
  <c r="D64" i="31"/>
  <c r="C64" i="31"/>
  <c r="B64" i="31"/>
  <c r="A64"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B63" i="31"/>
  <c r="A63" i="31"/>
  <c r="AB62"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B62" i="31"/>
  <c r="A62"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B61" i="31"/>
  <c r="A61" i="31"/>
  <c r="AC60" i="31"/>
  <c r="AB60"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B60" i="31"/>
  <c r="A60" i="31"/>
  <c r="AC59" i="31"/>
  <c r="AB59"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B59" i="31"/>
  <c r="A59"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B58" i="31"/>
  <c r="A58" i="31"/>
  <c r="AC57" i="31"/>
  <c r="AB57" i="31"/>
  <c r="AA57" i="31"/>
  <c r="Z57" i="31"/>
  <c r="Y57" i="31"/>
  <c r="X57" i="31"/>
  <c r="W57" i="31"/>
  <c r="V57" i="31"/>
  <c r="U57" i="31"/>
  <c r="T57" i="31"/>
  <c r="S57" i="31"/>
  <c r="R57" i="31"/>
  <c r="Q57" i="31"/>
  <c r="P57" i="31"/>
  <c r="O57" i="31"/>
  <c r="N57" i="31"/>
  <c r="M57" i="31"/>
  <c r="L57" i="31"/>
  <c r="K57" i="31"/>
  <c r="J57" i="31"/>
  <c r="I57" i="31"/>
  <c r="H57" i="31"/>
  <c r="G57" i="31"/>
  <c r="F57" i="31"/>
  <c r="E57" i="31"/>
  <c r="D57" i="31"/>
  <c r="C57" i="31"/>
  <c r="B57" i="31"/>
  <c r="A57" i="31"/>
  <c r="AC56" i="31"/>
  <c r="AB56" i="31"/>
  <c r="AA56" i="31"/>
  <c r="Z56" i="31"/>
  <c r="Y56" i="31"/>
  <c r="X56" i="31"/>
  <c r="W56" i="31"/>
  <c r="V56" i="31"/>
  <c r="U56" i="31"/>
  <c r="T56" i="31"/>
  <c r="S56" i="31"/>
  <c r="R56" i="31"/>
  <c r="Q56" i="31"/>
  <c r="P56" i="31"/>
  <c r="O56" i="31"/>
  <c r="N56" i="31"/>
  <c r="M56" i="31"/>
  <c r="L56" i="31"/>
  <c r="K56" i="31"/>
  <c r="J56" i="31"/>
  <c r="I56" i="31"/>
  <c r="H56" i="31"/>
  <c r="G56" i="31"/>
  <c r="F56" i="31"/>
  <c r="E56" i="31"/>
  <c r="D56" i="31"/>
  <c r="C56" i="31"/>
  <c r="B56" i="31"/>
  <c r="A56"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55" i="31"/>
  <c r="A55"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B53" i="31"/>
  <c r="W36" i="31"/>
  <c r="AA36" i="31"/>
  <c r="S36" i="31"/>
  <c r="G36" i="31"/>
  <c r="W35" i="31"/>
  <c r="V35" i="31"/>
  <c r="U35" i="31"/>
  <c r="T35" i="31"/>
  <c r="S35" i="31"/>
  <c r="R35" i="31"/>
  <c r="Q35" i="31"/>
  <c r="H35" i="31"/>
  <c r="D35" i="31"/>
  <c r="AC36" i="31"/>
  <c r="AA35" i="31"/>
  <c r="Y36" i="31"/>
  <c r="V36" i="31"/>
  <c r="U36" i="31"/>
  <c r="T36" i="31"/>
  <c r="R36" i="31"/>
  <c r="Q36" i="31"/>
  <c r="O35" i="31"/>
  <c r="N36" i="31"/>
  <c r="M36" i="31"/>
  <c r="L36" i="31"/>
  <c r="K35" i="31"/>
  <c r="J36" i="31"/>
  <c r="I36" i="31"/>
  <c r="H36" i="31"/>
  <c r="G35" i="31"/>
  <c r="F36" i="31"/>
  <c r="E36" i="31"/>
  <c r="D36" i="31"/>
  <c r="C35" i="31"/>
  <c r="B36" i="31"/>
  <c r="X30" i="31"/>
  <c r="W30" i="31"/>
  <c r="V30" i="31"/>
  <c r="U30" i="31"/>
  <c r="T30" i="31"/>
  <c r="S30" i="31"/>
  <c r="R30" i="31"/>
  <c r="Q30" i="31"/>
  <c r="P30" i="31"/>
  <c r="M30" i="31"/>
  <c r="L30" i="31"/>
  <c r="K30" i="31"/>
  <c r="J30" i="31"/>
  <c r="E30" i="31"/>
  <c r="X26" i="31"/>
  <c r="W26" i="31"/>
  <c r="V26" i="31"/>
  <c r="U26" i="31"/>
  <c r="T26" i="31"/>
  <c r="S26" i="31"/>
  <c r="R26" i="31"/>
  <c r="Q26" i="31"/>
  <c r="P26" i="31"/>
  <c r="M26" i="31"/>
  <c r="L26" i="31"/>
  <c r="K26" i="31"/>
  <c r="J26" i="31"/>
  <c r="E26" i="31"/>
  <c r="AC24" i="31"/>
  <c r="AB24" i="31"/>
  <c r="AA24" i="31"/>
  <c r="Z24" i="31"/>
  <c r="Y24" i="31"/>
  <c r="X24" i="31"/>
  <c r="Q24" i="31"/>
  <c r="O24" i="31"/>
  <c r="N24" i="31"/>
  <c r="K24" i="31"/>
  <c r="I24" i="31"/>
  <c r="H24" i="31"/>
  <c r="G24" i="31"/>
  <c r="F24" i="31"/>
  <c r="E24" i="31"/>
  <c r="D24" i="31"/>
  <c r="C24" i="31"/>
  <c r="B24" i="31"/>
  <c r="AB18" i="31"/>
  <c r="AA18" i="31"/>
  <c r="Z18" i="31"/>
  <c r="Y18" i="31"/>
  <c r="X18" i="31"/>
  <c r="W18" i="31"/>
  <c r="V18" i="31"/>
  <c r="U18" i="31"/>
  <c r="T18" i="31"/>
  <c r="S18" i="31"/>
  <c r="R18" i="31"/>
  <c r="Q18" i="31"/>
  <c r="P18" i="31"/>
  <c r="O18" i="31"/>
  <c r="N18" i="31"/>
  <c r="M18" i="31"/>
  <c r="L18" i="31"/>
  <c r="B11" i="31"/>
  <c r="AC30" i="31" s="1"/>
  <c r="B10" i="31"/>
  <c r="V24" i="31" s="1"/>
  <c r="B9" i="31"/>
  <c r="AC23" i="31" s="1"/>
  <c r="B7" i="31"/>
  <c r="B8" i="31" s="1"/>
  <c r="B3" i="31"/>
  <c r="B80" i="30" a="1"/>
  <c r="B80" i="30" s="1"/>
  <c r="W77" i="30"/>
  <c r="V77" i="30"/>
  <c r="U77" i="30"/>
  <c r="T77" i="30"/>
  <c r="S77" i="30"/>
  <c r="R77" i="30"/>
  <c r="AC64" i="30"/>
  <c r="AB64" i="30"/>
  <c r="AA64" i="30"/>
  <c r="Z64" i="30"/>
  <c r="Y64" i="30"/>
  <c r="X64" i="30"/>
  <c r="W64" i="30"/>
  <c r="V64" i="30"/>
  <c r="U64" i="30"/>
  <c r="T64" i="30"/>
  <c r="S64" i="30"/>
  <c r="R64" i="30"/>
  <c r="Q64" i="30"/>
  <c r="P64" i="30"/>
  <c r="O64" i="30"/>
  <c r="N64" i="30"/>
  <c r="M64" i="30"/>
  <c r="L64" i="30"/>
  <c r="K64" i="30"/>
  <c r="J64" i="30"/>
  <c r="I64" i="30"/>
  <c r="H64" i="30"/>
  <c r="G64" i="30"/>
  <c r="F64" i="30"/>
  <c r="E64" i="30"/>
  <c r="D64" i="30"/>
  <c r="C64" i="30"/>
  <c r="B64" i="30"/>
  <c r="A64"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C63" i="30"/>
  <c r="B63" i="30"/>
  <c r="A63" i="30"/>
  <c r="AB62" i="30"/>
  <c r="AA62" i="30"/>
  <c r="Z62" i="30"/>
  <c r="Y62" i="30"/>
  <c r="X62" i="30"/>
  <c r="W62" i="30"/>
  <c r="V62" i="30"/>
  <c r="U62" i="30"/>
  <c r="T62" i="30"/>
  <c r="S62" i="30"/>
  <c r="R62" i="30"/>
  <c r="Q62" i="30"/>
  <c r="P62" i="30"/>
  <c r="O62" i="30"/>
  <c r="N62" i="30"/>
  <c r="M62" i="30"/>
  <c r="L62" i="30"/>
  <c r="K62" i="30"/>
  <c r="J62" i="30"/>
  <c r="I62" i="30"/>
  <c r="H62" i="30"/>
  <c r="G62" i="30"/>
  <c r="F62" i="30"/>
  <c r="E62" i="30"/>
  <c r="D62" i="30"/>
  <c r="C62" i="30"/>
  <c r="B62" i="30"/>
  <c r="A62"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B61" i="30"/>
  <c r="A61" i="30"/>
  <c r="AC60" i="30"/>
  <c r="AB60" i="30"/>
  <c r="AA60" i="30"/>
  <c r="Z60" i="30"/>
  <c r="Y60" i="30"/>
  <c r="X60" i="30"/>
  <c r="W60" i="30"/>
  <c r="V60" i="30"/>
  <c r="U60" i="30"/>
  <c r="T60" i="30"/>
  <c r="S60" i="30"/>
  <c r="R60" i="30"/>
  <c r="Q60" i="30"/>
  <c r="P60" i="30"/>
  <c r="O60" i="30"/>
  <c r="N60" i="30"/>
  <c r="M60" i="30"/>
  <c r="L60" i="30"/>
  <c r="K60" i="30"/>
  <c r="J60" i="30"/>
  <c r="I60" i="30"/>
  <c r="H60" i="30"/>
  <c r="G60" i="30"/>
  <c r="F60" i="30"/>
  <c r="E60" i="30"/>
  <c r="D60" i="30"/>
  <c r="C60" i="30"/>
  <c r="B60" i="30"/>
  <c r="A60"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B59" i="30"/>
  <c r="A59"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B58" i="30"/>
  <c r="A58" i="30"/>
  <c r="AC57" i="30"/>
  <c r="AB57" i="30"/>
  <c r="AA57" i="30"/>
  <c r="Z57" i="30"/>
  <c r="Y57" i="30"/>
  <c r="X57" i="30"/>
  <c r="W57" i="30"/>
  <c r="V57" i="30"/>
  <c r="U57" i="30"/>
  <c r="T57" i="30"/>
  <c r="S57" i="30"/>
  <c r="R57" i="30"/>
  <c r="Q57" i="30"/>
  <c r="P57" i="30"/>
  <c r="O57" i="30"/>
  <c r="N57" i="30"/>
  <c r="M57" i="30"/>
  <c r="L57" i="30"/>
  <c r="K57" i="30"/>
  <c r="J57" i="30"/>
  <c r="I57" i="30"/>
  <c r="H57" i="30"/>
  <c r="G57" i="30"/>
  <c r="F57" i="30"/>
  <c r="E57" i="30"/>
  <c r="D57" i="30"/>
  <c r="C57" i="30"/>
  <c r="B57" i="30"/>
  <c r="A57"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D56" i="30"/>
  <c r="C56" i="30"/>
  <c r="B56" i="30"/>
  <c r="A56"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B55" i="30"/>
  <c r="A55" i="30"/>
  <c r="V35" i="30"/>
  <c r="R35" i="30"/>
  <c r="W35" i="30"/>
  <c r="U35" i="30"/>
  <c r="T35" i="30"/>
  <c r="S35" i="30"/>
  <c r="Q35" i="30"/>
  <c r="AC36" i="30"/>
  <c r="AA36" i="30"/>
  <c r="Y36" i="30"/>
  <c r="W36" i="30"/>
  <c r="V36" i="30"/>
  <c r="U36" i="30"/>
  <c r="T36" i="30"/>
  <c r="S36" i="30"/>
  <c r="R36" i="30"/>
  <c r="Q36" i="30"/>
  <c r="O36" i="30"/>
  <c r="M36" i="30"/>
  <c r="K36" i="30"/>
  <c r="I36" i="30"/>
  <c r="G36" i="30"/>
  <c r="E36" i="30"/>
  <c r="C36" i="30"/>
  <c r="X30" i="30"/>
  <c r="W30" i="30"/>
  <c r="V30" i="30"/>
  <c r="U30" i="30"/>
  <c r="T30" i="30"/>
  <c r="S30" i="30"/>
  <c r="R30" i="30"/>
  <c r="Q30" i="30"/>
  <c r="P30" i="30"/>
  <c r="M30" i="30"/>
  <c r="L30" i="30"/>
  <c r="K30" i="30"/>
  <c r="J30" i="30"/>
  <c r="E30" i="30"/>
  <c r="X26" i="30"/>
  <c r="W26" i="30"/>
  <c r="V26" i="30"/>
  <c r="U26" i="30"/>
  <c r="T26" i="30"/>
  <c r="S26" i="30"/>
  <c r="R26" i="30"/>
  <c r="Q26" i="30"/>
  <c r="P26" i="30"/>
  <c r="M26" i="30"/>
  <c r="L26" i="30"/>
  <c r="K26" i="30"/>
  <c r="J26" i="30"/>
  <c r="E26" i="30"/>
  <c r="AC24" i="30"/>
  <c r="AB24" i="30"/>
  <c r="AA24" i="30"/>
  <c r="Z24" i="30"/>
  <c r="Y24" i="30"/>
  <c r="X24" i="30"/>
  <c r="Q24" i="30"/>
  <c r="O24" i="30"/>
  <c r="N24" i="30"/>
  <c r="K24" i="30"/>
  <c r="I24" i="30"/>
  <c r="H24" i="30"/>
  <c r="G24" i="30"/>
  <c r="F24" i="30"/>
  <c r="E24" i="30"/>
  <c r="D24" i="30"/>
  <c r="C24" i="30"/>
  <c r="B24" i="30"/>
  <c r="AB18" i="30"/>
  <c r="AA18" i="30"/>
  <c r="Z18" i="30"/>
  <c r="Y18" i="30"/>
  <c r="X18" i="30"/>
  <c r="W18" i="30"/>
  <c r="V18" i="30"/>
  <c r="U18" i="30"/>
  <c r="T18" i="30"/>
  <c r="S18" i="30"/>
  <c r="R18" i="30"/>
  <c r="Q18" i="30"/>
  <c r="P18" i="30"/>
  <c r="O18" i="30"/>
  <c r="N18" i="30"/>
  <c r="M18" i="30"/>
  <c r="L18" i="30"/>
  <c r="B11" i="30"/>
  <c r="AC30" i="30" s="1"/>
  <c r="B10" i="30"/>
  <c r="B9" i="30"/>
  <c r="AC23" i="30" s="1"/>
  <c r="B7" i="30"/>
  <c r="B8" i="30" s="1"/>
  <c r="V21" i="30" s="1"/>
  <c r="B3" i="30"/>
  <c r="B80" i="29" a="1"/>
  <c r="B80" i="29" s="1"/>
  <c r="W77" i="29"/>
  <c r="V77" i="29"/>
  <c r="U77" i="29"/>
  <c r="T77" i="29"/>
  <c r="S77" i="29"/>
  <c r="R77" i="29"/>
  <c r="AC64" i="29"/>
  <c r="AB64" i="29"/>
  <c r="AA64" i="29"/>
  <c r="Z64" i="29"/>
  <c r="Y64" i="29"/>
  <c r="X64" i="29"/>
  <c r="W64" i="29"/>
  <c r="V64" i="29"/>
  <c r="U64" i="29"/>
  <c r="T64" i="29"/>
  <c r="S64" i="29"/>
  <c r="R64" i="29"/>
  <c r="Q64" i="29"/>
  <c r="P64" i="29"/>
  <c r="O64" i="29"/>
  <c r="N64" i="29"/>
  <c r="M64" i="29"/>
  <c r="L64" i="29"/>
  <c r="K64" i="29"/>
  <c r="J64" i="29"/>
  <c r="I64" i="29"/>
  <c r="H64" i="29"/>
  <c r="G64" i="29"/>
  <c r="F64" i="29"/>
  <c r="E64" i="29"/>
  <c r="D64" i="29"/>
  <c r="C64" i="29"/>
  <c r="B64" i="29"/>
  <c r="A64"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C63" i="29"/>
  <c r="B63" i="29"/>
  <c r="A63" i="29"/>
  <c r="AB62" i="29"/>
  <c r="AA62" i="29"/>
  <c r="Z62" i="29"/>
  <c r="Y62" i="29"/>
  <c r="X62" i="29"/>
  <c r="W62" i="29"/>
  <c r="V62" i="29"/>
  <c r="U62" i="29"/>
  <c r="T62" i="29"/>
  <c r="S62" i="29"/>
  <c r="R62" i="29"/>
  <c r="Q62" i="29"/>
  <c r="P62" i="29"/>
  <c r="O62" i="29"/>
  <c r="N62" i="29"/>
  <c r="M62" i="29"/>
  <c r="L62" i="29"/>
  <c r="K62" i="29"/>
  <c r="J62" i="29"/>
  <c r="I62" i="29"/>
  <c r="H62" i="29"/>
  <c r="G62" i="29"/>
  <c r="F62" i="29"/>
  <c r="E62" i="29"/>
  <c r="D62" i="29"/>
  <c r="C62" i="29"/>
  <c r="B62" i="29"/>
  <c r="A62"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A61" i="29"/>
  <c r="AC60" i="29"/>
  <c r="AB60" i="29"/>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A60"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A59"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B58" i="29"/>
  <c r="A58" i="29"/>
  <c r="AC57" i="29"/>
  <c r="AB57" i="29"/>
  <c r="AA57" i="29"/>
  <c r="Z57" i="29"/>
  <c r="Y57" i="29"/>
  <c r="X57" i="29"/>
  <c r="W57" i="29"/>
  <c r="V57" i="29"/>
  <c r="U57" i="29"/>
  <c r="T57" i="29"/>
  <c r="S57" i="29"/>
  <c r="R57" i="29"/>
  <c r="Q57" i="29"/>
  <c r="P57" i="29"/>
  <c r="O57" i="29"/>
  <c r="N57" i="29"/>
  <c r="M57" i="29"/>
  <c r="L57" i="29"/>
  <c r="K57" i="29"/>
  <c r="J57" i="29"/>
  <c r="I57" i="29"/>
  <c r="H57" i="29"/>
  <c r="G57" i="29"/>
  <c r="F57" i="29"/>
  <c r="E57" i="29"/>
  <c r="D57" i="29"/>
  <c r="C57" i="29"/>
  <c r="B57" i="29"/>
  <c r="A57" i="29"/>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A56"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A55" i="29"/>
  <c r="W35" i="29"/>
  <c r="V35" i="29"/>
  <c r="U35" i="29"/>
  <c r="T35" i="29"/>
  <c r="S35" i="29"/>
  <c r="R35" i="29"/>
  <c r="Q35" i="29"/>
  <c r="AC36" i="29"/>
  <c r="AB36" i="29"/>
  <c r="AA36" i="29"/>
  <c r="Z36" i="29"/>
  <c r="Y36" i="29"/>
  <c r="W36" i="29"/>
  <c r="V36" i="29"/>
  <c r="U36" i="29"/>
  <c r="T36" i="29"/>
  <c r="S36" i="29"/>
  <c r="R36" i="29"/>
  <c r="O36" i="29"/>
  <c r="N36" i="29"/>
  <c r="M36" i="29"/>
  <c r="K36" i="29"/>
  <c r="J36" i="29"/>
  <c r="I36" i="29"/>
  <c r="G36" i="29"/>
  <c r="F36" i="29"/>
  <c r="E36" i="29"/>
  <c r="D36" i="29"/>
  <c r="C36" i="29"/>
  <c r="B36" i="29"/>
  <c r="X30" i="29"/>
  <c r="W30" i="29"/>
  <c r="V30" i="29"/>
  <c r="U30" i="29"/>
  <c r="T30" i="29"/>
  <c r="S30" i="29"/>
  <c r="R30" i="29"/>
  <c r="Q30" i="29"/>
  <c r="P30" i="29"/>
  <c r="M30" i="29"/>
  <c r="L30" i="29"/>
  <c r="K30" i="29"/>
  <c r="J30" i="29"/>
  <c r="E30" i="29"/>
  <c r="X26" i="29"/>
  <c r="W26" i="29"/>
  <c r="V26" i="29"/>
  <c r="U26" i="29"/>
  <c r="T26" i="29"/>
  <c r="S26" i="29"/>
  <c r="R26" i="29"/>
  <c r="Q26" i="29"/>
  <c r="P26" i="29"/>
  <c r="M26" i="29"/>
  <c r="L26" i="29"/>
  <c r="K26" i="29"/>
  <c r="J26" i="29"/>
  <c r="E26" i="29"/>
  <c r="AC24" i="29"/>
  <c r="AB24" i="29"/>
  <c r="AA24" i="29"/>
  <c r="Z24" i="29"/>
  <c r="Y24" i="29"/>
  <c r="X24" i="29"/>
  <c r="Q24" i="29"/>
  <c r="O24" i="29"/>
  <c r="N24" i="29"/>
  <c r="K24" i="29"/>
  <c r="I24" i="29"/>
  <c r="H24" i="29"/>
  <c r="G24" i="29"/>
  <c r="F24" i="29"/>
  <c r="E24" i="29"/>
  <c r="D24" i="29"/>
  <c r="C24" i="29"/>
  <c r="B24" i="29"/>
  <c r="AB18" i="29"/>
  <c r="AA18" i="29"/>
  <c r="Z18" i="29"/>
  <c r="Y18" i="29"/>
  <c r="X18" i="29"/>
  <c r="W18" i="29"/>
  <c r="V18" i="29"/>
  <c r="U18" i="29"/>
  <c r="T18" i="29"/>
  <c r="S18" i="29"/>
  <c r="R18" i="29"/>
  <c r="Q18" i="29"/>
  <c r="P18" i="29"/>
  <c r="O18" i="29"/>
  <c r="N18" i="29"/>
  <c r="M18" i="29"/>
  <c r="L18" i="29"/>
  <c r="B11" i="29"/>
  <c r="AC30" i="29" s="1"/>
  <c r="B10" i="29"/>
  <c r="T24" i="29" s="1"/>
  <c r="B9" i="29"/>
  <c r="AC23" i="29" s="1"/>
  <c r="B7" i="29"/>
  <c r="B8" i="29" s="1"/>
  <c r="Z21" i="29" s="1"/>
  <c r="B3" i="29"/>
  <c r="Q48" i="30" l="1"/>
  <c r="Q46" i="30"/>
  <c r="Q44" i="30"/>
  <c r="Q42" i="30"/>
  <c r="Q40" i="30"/>
  <c r="Q47" i="30"/>
  <c r="Q43" i="30"/>
  <c r="Q39" i="30"/>
  <c r="Q45" i="30"/>
  <c r="Q41" i="30"/>
  <c r="Q34" i="30"/>
  <c r="Q37" i="30" s="1"/>
  <c r="AA47" i="30"/>
  <c r="AA45" i="30"/>
  <c r="AA43" i="30"/>
  <c r="AA41" i="30"/>
  <c r="AA39" i="30"/>
  <c r="AA46" i="30"/>
  <c r="AA42" i="30"/>
  <c r="AA44" i="30"/>
  <c r="AA48" i="30"/>
  <c r="AA40" i="30"/>
  <c r="AA34" i="30"/>
  <c r="AA37" i="30" s="1"/>
  <c r="AC48" i="31"/>
  <c r="AC46" i="31"/>
  <c r="AC44" i="31"/>
  <c r="AC42" i="31"/>
  <c r="AC43" i="31"/>
  <c r="AC39" i="31"/>
  <c r="AC45" i="31"/>
  <c r="AC40" i="31"/>
  <c r="AC47" i="31"/>
  <c r="AC41" i="31"/>
  <c r="AC34" i="31"/>
  <c r="AC37" i="31" s="1"/>
  <c r="C48" i="32"/>
  <c r="C46" i="32"/>
  <c r="C44" i="32"/>
  <c r="C42" i="32"/>
  <c r="C47" i="32"/>
  <c r="C41" i="32"/>
  <c r="C39" i="32"/>
  <c r="C43" i="32"/>
  <c r="C45" i="32"/>
  <c r="C40" i="32"/>
  <c r="C34" i="32"/>
  <c r="C37" i="32" s="1"/>
  <c r="K48" i="32"/>
  <c r="K46" i="32"/>
  <c r="K44" i="32"/>
  <c r="K42" i="32"/>
  <c r="K41" i="32"/>
  <c r="K39" i="32"/>
  <c r="K45" i="32"/>
  <c r="K47" i="32"/>
  <c r="K43" i="32"/>
  <c r="K40" i="32"/>
  <c r="K34" i="32"/>
  <c r="K37" i="32" s="1"/>
  <c r="AA48" i="32"/>
  <c r="AA46" i="32"/>
  <c r="AA44" i="32"/>
  <c r="AA42" i="32"/>
  <c r="AA43" i="32"/>
  <c r="AA39" i="32"/>
  <c r="AA45" i="32"/>
  <c r="AA40" i="32"/>
  <c r="AA47" i="32"/>
  <c r="AA41" i="32"/>
  <c r="AA34" i="32"/>
  <c r="AA37" i="32" s="1"/>
  <c r="B47" i="33"/>
  <c r="B45" i="33"/>
  <c r="B43" i="33"/>
  <c r="B41" i="33"/>
  <c r="B39" i="33"/>
  <c r="B48" i="33"/>
  <c r="B46" i="33"/>
  <c r="B44" i="33"/>
  <c r="B42" i="33"/>
  <c r="B40" i="33"/>
  <c r="B34" i="33"/>
  <c r="B37" i="33" s="1"/>
  <c r="M48" i="33"/>
  <c r="M46" i="33"/>
  <c r="M44" i="33"/>
  <c r="M42" i="33"/>
  <c r="M40" i="33"/>
  <c r="M47" i="33"/>
  <c r="M45" i="33"/>
  <c r="M43" i="33"/>
  <c r="M41" i="33"/>
  <c r="M39" i="33"/>
  <c r="M34" i="33"/>
  <c r="M37" i="33" s="1"/>
  <c r="J46" i="29"/>
  <c r="J47" i="29"/>
  <c r="J42" i="29"/>
  <c r="J40" i="29"/>
  <c r="J48" i="29"/>
  <c r="J44" i="29"/>
  <c r="J43" i="29"/>
  <c r="J45" i="29"/>
  <c r="J39" i="29"/>
  <c r="J41" i="29"/>
  <c r="J34" i="29"/>
  <c r="J37" i="29" s="1"/>
  <c r="V45" i="29"/>
  <c r="V46" i="29"/>
  <c r="V42" i="29"/>
  <c r="V41" i="29"/>
  <c r="V39" i="29"/>
  <c r="V47" i="29"/>
  <c r="V43" i="29"/>
  <c r="V40" i="29"/>
  <c r="V44" i="29"/>
  <c r="V48" i="29"/>
  <c r="V34" i="29"/>
  <c r="V37" i="29" s="1"/>
  <c r="C47" i="30"/>
  <c r="C45" i="30"/>
  <c r="C43" i="30"/>
  <c r="C41" i="30"/>
  <c r="C39" i="30"/>
  <c r="C48" i="30"/>
  <c r="C44" i="30"/>
  <c r="C40" i="30"/>
  <c r="C42" i="30"/>
  <c r="C46" i="30"/>
  <c r="C34" i="30"/>
  <c r="C37" i="30" s="1"/>
  <c r="R46" i="30"/>
  <c r="R42" i="30"/>
  <c r="R47" i="30"/>
  <c r="R43" i="30"/>
  <c r="R39" i="30"/>
  <c r="R48" i="30"/>
  <c r="R44" i="30"/>
  <c r="C110" i="30" s="1"/>
  <c r="D110" i="30" s="1"/>
  <c r="R40" i="30"/>
  <c r="R41" i="30"/>
  <c r="R45" i="30"/>
  <c r="R34" i="30"/>
  <c r="R37" i="30" s="1"/>
  <c r="AC47" i="30"/>
  <c r="AC45" i="30"/>
  <c r="AC43" i="30"/>
  <c r="AC41" i="30"/>
  <c r="AC39" i="30"/>
  <c r="AC46" i="30"/>
  <c r="AC42" i="30"/>
  <c r="AC48" i="30"/>
  <c r="AC44" i="30"/>
  <c r="AC40" i="30"/>
  <c r="AC34" i="30"/>
  <c r="AC37" i="30" s="1"/>
  <c r="H48" i="31"/>
  <c r="H46" i="31"/>
  <c r="H44" i="31"/>
  <c r="H42" i="31"/>
  <c r="H47" i="31"/>
  <c r="H45" i="31"/>
  <c r="H43" i="31"/>
  <c r="H40" i="31"/>
  <c r="H41" i="31"/>
  <c r="H39" i="31"/>
  <c r="H34" i="31"/>
  <c r="H37" i="31" s="1"/>
  <c r="Q47" i="31"/>
  <c r="Q45" i="31"/>
  <c r="Q43" i="31"/>
  <c r="Q48" i="31"/>
  <c r="Q40" i="31"/>
  <c r="Q42" i="31"/>
  <c r="Q44" i="31"/>
  <c r="Q41" i="31"/>
  <c r="Q46" i="31"/>
  <c r="Q39" i="31"/>
  <c r="Q34" i="31"/>
  <c r="Q37" i="31" s="1"/>
  <c r="D48" i="32"/>
  <c r="D46" i="32"/>
  <c r="D44" i="32"/>
  <c r="D47" i="32"/>
  <c r="D45" i="32"/>
  <c r="D41" i="32"/>
  <c r="D39" i="32"/>
  <c r="D42" i="32"/>
  <c r="D40" i="32"/>
  <c r="D43" i="32"/>
  <c r="D34" i="32"/>
  <c r="D37" i="32" s="1"/>
  <c r="L48" i="32"/>
  <c r="L46" i="32"/>
  <c r="L44" i="32"/>
  <c r="L47" i="32"/>
  <c r="L45" i="32"/>
  <c r="L41" i="32"/>
  <c r="L39" i="32"/>
  <c r="L42" i="32"/>
  <c r="L40" i="32"/>
  <c r="L43" i="32"/>
  <c r="L34" i="32"/>
  <c r="L37" i="32" s="1"/>
  <c r="AB48" i="32"/>
  <c r="AB46" i="32"/>
  <c r="AB44" i="32"/>
  <c r="AB42" i="32"/>
  <c r="AB47" i="32"/>
  <c r="AB45" i="32"/>
  <c r="AB43" i="32"/>
  <c r="AB39" i="32"/>
  <c r="AB41" i="32"/>
  <c r="AB40" i="32"/>
  <c r="AB34" i="32"/>
  <c r="AB37" i="32" s="1"/>
  <c r="C48" i="33"/>
  <c r="C46" i="33"/>
  <c r="C44" i="33"/>
  <c r="C42" i="33"/>
  <c r="C40" i="33"/>
  <c r="C39" i="33"/>
  <c r="C43" i="33"/>
  <c r="C45" i="33"/>
  <c r="C47" i="33"/>
  <c r="C41" i="33"/>
  <c r="C34" i="33"/>
  <c r="C37" i="33" s="1"/>
  <c r="N48" i="33"/>
  <c r="N46" i="33"/>
  <c r="N44" i="33"/>
  <c r="N42" i="33"/>
  <c r="N40" i="33"/>
  <c r="N47" i="33"/>
  <c r="N45" i="33"/>
  <c r="N43" i="33"/>
  <c r="N41" i="33"/>
  <c r="N39" i="33"/>
  <c r="N34" i="33"/>
  <c r="N37" i="33" s="1"/>
  <c r="Z47" i="32"/>
  <c r="Z45" i="32"/>
  <c r="Z43" i="32"/>
  <c r="Z41" i="32"/>
  <c r="Z48" i="32"/>
  <c r="Z46" i="32"/>
  <c r="Z44" i="32"/>
  <c r="Z42" i="32"/>
  <c r="Z40" i="32"/>
  <c r="Z39" i="32"/>
  <c r="Z34" i="32"/>
  <c r="Z37" i="32" s="1"/>
  <c r="K48" i="33"/>
  <c r="K46" i="33"/>
  <c r="K44" i="33"/>
  <c r="K42" i="33"/>
  <c r="K40" i="33"/>
  <c r="K39" i="33"/>
  <c r="K41" i="33"/>
  <c r="K45" i="33"/>
  <c r="K47" i="33"/>
  <c r="K43" i="33"/>
  <c r="K34" i="33"/>
  <c r="K37" i="33" s="1"/>
  <c r="K47" i="29"/>
  <c r="K45" i="29"/>
  <c r="K43" i="29"/>
  <c r="K42" i="29"/>
  <c r="K40" i="29"/>
  <c r="K48" i="29"/>
  <c r="K44" i="29"/>
  <c r="K41" i="29"/>
  <c r="K39" i="29"/>
  <c r="K46" i="29"/>
  <c r="K34" i="29"/>
  <c r="K37" i="29" s="1"/>
  <c r="C47" i="29"/>
  <c r="C45" i="29"/>
  <c r="C43" i="29"/>
  <c r="C42" i="29"/>
  <c r="C40" i="29"/>
  <c r="C46" i="29"/>
  <c r="C41" i="29"/>
  <c r="C39" i="29"/>
  <c r="C48" i="29"/>
  <c r="C44" i="29"/>
  <c r="C34" i="29"/>
  <c r="C37" i="29" s="1"/>
  <c r="M47" i="29"/>
  <c r="M45" i="29"/>
  <c r="M40" i="29"/>
  <c r="M42" i="29"/>
  <c r="M48" i="29"/>
  <c r="M44" i="29"/>
  <c r="M43" i="29"/>
  <c r="M41" i="29"/>
  <c r="M39" i="29"/>
  <c r="M46" i="29"/>
  <c r="M34" i="29"/>
  <c r="M37" i="29" s="1"/>
  <c r="W48" i="29"/>
  <c r="W46" i="29"/>
  <c r="W44" i="29"/>
  <c r="W42" i="29"/>
  <c r="W41" i="29"/>
  <c r="W39" i="29"/>
  <c r="W47" i="29"/>
  <c r="W43" i="29"/>
  <c r="W40" i="29"/>
  <c r="W45" i="29"/>
  <c r="W34" i="29"/>
  <c r="W37" i="29" s="1"/>
  <c r="E47" i="30"/>
  <c r="E45" i="30"/>
  <c r="E43" i="30"/>
  <c r="E41" i="30"/>
  <c r="E39" i="30"/>
  <c r="E48" i="30"/>
  <c r="E44" i="30"/>
  <c r="E40" i="30"/>
  <c r="E46" i="30"/>
  <c r="E42" i="30"/>
  <c r="E34" i="30"/>
  <c r="E37" i="30" s="1"/>
  <c r="S47" i="30"/>
  <c r="S45" i="30"/>
  <c r="S43" i="30"/>
  <c r="S41" i="30"/>
  <c r="S39" i="30"/>
  <c r="S48" i="30"/>
  <c r="S44" i="30"/>
  <c r="S40" i="30"/>
  <c r="S42" i="30"/>
  <c r="S46" i="30"/>
  <c r="S34" i="30"/>
  <c r="S37" i="30" s="1"/>
  <c r="I47" i="31"/>
  <c r="I45" i="31"/>
  <c r="I43" i="31"/>
  <c r="I46" i="31"/>
  <c r="I40" i="31"/>
  <c r="I48" i="31"/>
  <c r="I39" i="31"/>
  <c r="I44" i="31"/>
  <c r="I42" i="31"/>
  <c r="I41" i="31"/>
  <c r="I34" i="31"/>
  <c r="I37" i="31" s="1"/>
  <c r="R47" i="31"/>
  <c r="R45" i="31"/>
  <c r="R43" i="31"/>
  <c r="R48" i="31"/>
  <c r="R46" i="31"/>
  <c r="R44" i="31"/>
  <c r="R42" i="31"/>
  <c r="R40" i="31"/>
  <c r="R41" i="31"/>
  <c r="C107" i="31" s="1"/>
  <c r="D107" i="31" s="1"/>
  <c r="R39" i="31"/>
  <c r="R34" i="31"/>
  <c r="R37" i="31" s="1"/>
  <c r="G48" i="31"/>
  <c r="G46" i="31"/>
  <c r="G44" i="31"/>
  <c r="G42" i="31"/>
  <c r="G47" i="31"/>
  <c r="G40" i="31"/>
  <c r="G43" i="31"/>
  <c r="G45" i="31"/>
  <c r="G39" i="31"/>
  <c r="G41" i="31"/>
  <c r="G34" i="31"/>
  <c r="G37" i="31" s="1"/>
  <c r="E48" i="32"/>
  <c r="E46" i="32"/>
  <c r="E44" i="32"/>
  <c r="E42" i="32"/>
  <c r="E47" i="32"/>
  <c r="E45" i="32"/>
  <c r="E43" i="32"/>
  <c r="E40" i="32"/>
  <c r="E39" i="32"/>
  <c r="E41" i="32"/>
  <c r="E34" i="32"/>
  <c r="E37" i="32" s="1"/>
  <c r="M48" i="32"/>
  <c r="M46" i="32"/>
  <c r="M44" i="32"/>
  <c r="M42" i="32"/>
  <c r="M47" i="32"/>
  <c r="M45" i="32"/>
  <c r="M40" i="32"/>
  <c r="M39" i="32"/>
  <c r="M41" i="32"/>
  <c r="M43" i="32"/>
  <c r="M34" i="32"/>
  <c r="M37" i="32" s="1"/>
  <c r="AC48" i="32"/>
  <c r="AC46" i="32"/>
  <c r="AC44" i="32"/>
  <c r="AC42" i="32"/>
  <c r="AC47" i="32"/>
  <c r="AC45" i="32"/>
  <c r="AC41" i="32"/>
  <c r="AC40" i="32"/>
  <c r="AC39" i="32"/>
  <c r="AC43" i="32"/>
  <c r="AC34" i="32"/>
  <c r="AC37" i="32" s="1"/>
  <c r="E48" i="33"/>
  <c r="E46" i="33"/>
  <c r="E44" i="33"/>
  <c r="E42" i="33"/>
  <c r="E40" i="33"/>
  <c r="E47" i="33"/>
  <c r="E45" i="33"/>
  <c r="E43" i="33"/>
  <c r="E41" i="33"/>
  <c r="E39" i="33"/>
  <c r="E34" i="33"/>
  <c r="E37" i="33" s="1"/>
  <c r="O47" i="33"/>
  <c r="O45" i="33"/>
  <c r="O43" i="33"/>
  <c r="O41" i="33"/>
  <c r="O39" i="33"/>
  <c r="O48" i="33"/>
  <c r="O40" i="33"/>
  <c r="O44" i="33"/>
  <c r="O46" i="33"/>
  <c r="O42" i="33"/>
  <c r="O34" i="33"/>
  <c r="O37" i="33" s="1"/>
  <c r="T47" i="29"/>
  <c r="T45" i="29"/>
  <c r="T48" i="29"/>
  <c r="T46" i="29"/>
  <c r="T44" i="29"/>
  <c r="T42" i="29"/>
  <c r="T40" i="29"/>
  <c r="T39" i="29"/>
  <c r="T41" i="29"/>
  <c r="T43" i="29"/>
  <c r="T34" i="29"/>
  <c r="T37" i="29" s="1"/>
  <c r="O48" i="30"/>
  <c r="O46" i="30"/>
  <c r="O44" i="30"/>
  <c r="O42" i="30"/>
  <c r="O40" i="30"/>
  <c r="O47" i="30"/>
  <c r="O43" i="30"/>
  <c r="O39" i="30"/>
  <c r="O41" i="30"/>
  <c r="O45" i="30"/>
  <c r="O34" i="30"/>
  <c r="O37" i="30" s="1"/>
  <c r="J47" i="32"/>
  <c r="J45" i="32"/>
  <c r="J43" i="32"/>
  <c r="J48" i="32"/>
  <c r="J46" i="32"/>
  <c r="J44" i="32"/>
  <c r="J40" i="32"/>
  <c r="J42" i="32"/>
  <c r="J41" i="32"/>
  <c r="J39" i="32"/>
  <c r="J34" i="32"/>
  <c r="J37" i="32" s="1"/>
  <c r="U47" i="29"/>
  <c r="U45" i="29"/>
  <c r="U43" i="29"/>
  <c r="U40" i="29"/>
  <c r="U46" i="29"/>
  <c r="U42" i="29"/>
  <c r="U41" i="29"/>
  <c r="U39" i="29"/>
  <c r="U48" i="29"/>
  <c r="U44" i="29"/>
  <c r="U34" i="29"/>
  <c r="U37" i="29" s="1"/>
  <c r="B48" i="29"/>
  <c r="B44" i="29"/>
  <c r="B45" i="29"/>
  <c r="B43" i="29"/>
  <c r="B42" i="29"/>
  <c r="B40" i="29"/>
  <c r="B46" i="29"/>
  <c r="B41" i="29"/>
  <c r="B47" i="29"/>
  <c r="B39" i="29"/>
  <c r="B34" i="29"/>
  <c r="B37" i="29" s="1"/>
  <c r="D47" i="29"/>
  <c r="D45" i="29"/>
  <c r="D48" i="29"/>
  <c r="D46" i="29"/>
  <c r="D44" i="29"/>
  <c r="D43" i="29"/>
  <c r="D42" i="29"/>
  <c r="D40" i="29"/>
  <c r="D41" i="29"/>
  <c r="D39" i="29"/>
  <c r="D34" i="29"/>
  <c r="D37" i="29" s="1"/>
  <c r="N47" i="29"/>
  <c r="N42" i="29"/>
  <c r="N48" i="29"/>
  <c r="N44" i="29"/>
  <c r="N43" i="29"/>
  <c r="N41" i="29"/>
  <c r="N39" i="29"/>
  <c r="N45" i="29"/>
  <c r="N40" i="29"/>
  <c r="N46" i="29"/>
  <c r="N34" i="29"/>
  <c r="N37" i="29" s="1"/>
  <c r="Y48" i="29"/>
  <c r="Y46" i="29"/>
  <c r="Y44" i="29"/>
  <c r="Y41" i="29"/>
  <c r="Y39" i="29"/>
  <c r="Y47" i="29"/>
  <c r="Y43" i="29"/>
  <c r="Y40" i="29"/>
  <c r="Y45" i="29"/>
  <c r="Y42" i="29"/>
  <c r="Y34" i="29"/>
  <c r="Y37" i="29" s="1"/>
  <c r="G48" i="30"/>
  <c r="G46" i="30"/>
  <c r="G44" i="30"/>
  <c r="G42" i="30"/>
  <c r="G40" i="30"/>
  <c r="G45" i="30"/>
  <c r="G41" i="30"/>
  <c r="G47" i="30"/>
  <c r="G39" i="30"/>
  <c r="G43" i="30"/>
  <c r="G34" i="30"/>
  <c r="G37" i="30" s="1"/>
  <c r="T47" i="30"/>
  <c r="T45" i="30"/>
  <c r="T43" i="30"/>
  <c r="T41" i="30"/>
  <c r="T39" i="30"/>
  <c r="T48" i="30"/>
  <c r="T46" i="30"/>
  <c r="T44" i="30"/>
  <c r="T42" i="30"/>
  <c r="T40" i="30"/>
  <c r="T34" i="30"/>
  <c r="T37" i="30" s="1"/>
  <c r="B47" i="31"/>
  <c r="B45" i="31"/>
  <c r="B43" i="31"/>
  <c r="B48" i="31"/>
  <c r="B46" i="31"/>
  <c r="B44" i="31"/>
  <c r="B42" i="31"/>
  <c r="B40" i="31"/>
  <c r="B41" i="31"/>
  <c r="B39" i="31"/>
  <c r="B34" i="31"/>
  <c r="B37" i="31" s="1"/>
  <c r="J47" i="31"/>
  <c r="J45" i="31"/>
  <c r="J43" i="31"/>
  <c r="J48" i="31"/>
  <c r="J46" i="31"/>
  <c r="J44" i="31"/>
  <c r="J42" i="31"/>
  <c r="J39" i="31"/>
  <c r="J40" i="31"/>
  <c r="J41" i="31"/>
  <c r="J34" i="31"/>
  <c r="J37" i="31" s="1"/>
  <c r="T47" i="31"/>
  <c r="T45" i="31"/>
  <c r="T43" i="31"/>
  <c r="T48" i="31"/>
  <c r="T46" i="31"/>
  <c r="T44" i="31"/>
  <c r="T42" i="31"/>
  <c r="T41" i="31"/>
  <c r="T39" i="31"/>
  <c r="T40" i="31"/>
  <c r="T34" i="31"/>
  <c r="T37" i="31" s="1"/>
  <c r="S47" i="31"/>
  <c r="S45" i="31"/>
  <c r="S43" i="31"/>
  <c r="S42" i="31"/>
  <c r="S41" i="31"/>
  <c r="S39" i="31"/>
  <c r="S46" i="31"/>
  <c r="S44" i="31"/>
  <c r="S48" i="31"/>
  <c r="S40" i="31"/>
  <c r="S34" i="31"/>
  <c r="S37" i="31" s="1"/>
  <c r="F48" i="32"/>
  <c r="F46" i="32"/>
  <c r="F44" i="32"/>
  <c r="F42" i="32"/>
  <c r="F47" i="32"/>
  <c r="F45" i="32"/>
  <c r="F43" i="32"/>
  <c r="F41" i="32"/>
  <c r="F39" i="32"/>
  <c r="F40" i="32"/>
  <c r="F34" i="32"/>
  <c r="F37" i="32" s="1"/>
  <c r="N48" i="32"/>
  <c r="N46" i="32"/>
  <c r="N44" i="32"/>
  <c r="N42" i="32"/>
  <c r="N47" i="32"/>
  <c r="N45" i="32"/>
  <c r="N43" i="32"/>
  <c r="N41" i="32"/>
  <c r="N39" i="32"/>
  <c r="N40" i="32"/>
  <c r="N34" i="32"/>
  <c r="N37" i="32" s="1"/>
  <c r="F48" i="33"/>
  <c r="F46" i="33"/>
  <c r="F44" i="33"/>
  <c r="F42" i="33"/>
  <c r="F40" i="33"/>
  <c r="F47" i="33"/>
  <c r="F45" i="33"/>
  <c r="F43" i="33"/>
  <c r="F41" i="33"/>
  <c r="F39" i="33"/>
  <c r="F34" i="33"/>
  <c r="F37" i="33" s="1"/>
  <c r="Y47" i="33"/>
  <c r="Y45" i="33"/>
  <c r="Y43" i="33"/>
  <c r="Y41" i="33"/>
  <c r="Y39" i="33"/>
  <c r="Y48" i="33"/>
  <c r="Y46" i="33"/>
  <c r="Y44" i="33"/>
  <c r="Y42" i="33"/>
  <c r="Y40" i="33"/>
  <c r="Y34" i="33"/>
  <c r="Y37" i="33" s="1"/>
  <c r="AC47" i="29"/>
  <c r="AC45" i="29"/>
  <c r="AC43" i="29"/>
  <c r="AC40" i="29"/>
  <c r="AC48" i="29"/>
  <c r="AC44" i="29"/>
  <c r="AC42" i="29"/>
  <c r="AC41" i="29"/>
  <c r="AC39" i="29"/>
  <c r="AC46" i="29"/>
  <c r="AC34" i="29"/>
  <c r="AC37" i="29" s="1"/>
  <c r="Y48" i="30"/>
  <c r="Y46" i="30"/>
  <c r="Y44" i="30"/>
  <c r="Y42" i="30"/>
  <c r="Y40" i="30"/>
  <c r="Y45" i="30"/>
  <c r="Y41" i="30"/>
  <c r="Y47" i="30"/>
  <c r="Y43" i="30"/>
  <c r="Y39" i="30"/>
  <c r="Y34" i="30"/>
  <c r="Y37" i="30" s="1"/>
  <c r="N48" i="31"/>
  <c r="N46" i="31"/>
  <c r="N44" i="31"/>
  <c r="N47" i="31"/>
  <c r="N45" i="31"/>
  <c r="N43" i="31"/>
  <c r="N42" i="31"/>
  <c r="N39" i="31"/>
  <c r="N40" i="31"/>
  <c r="N41" i="31"/>
  <c r="N34" i="31"/>
  <c r="N37" i="31" s="1"/>
  <c r="E47" i="29"/>
  <c r="E45" i="29"/>
  <c r="E43" i="29"/>
  <c r="E42" i="29"/>
  <c r="E40" i="29"/>
  <c r="E46" i="29"/>
  <c r="E41" i="29"/>
  <c r="E39" i="29"/>
  <c r="E48" i="29"/>
  <c r="E44" i="29"/>
  <c r="E34" i="29"/>
  <c r="E37" i="29" s="1"/>
  <c r="O48" i="29"/>
  <c r="O46" i="29"/>
  <c r="O44" i="29"/>
  <c r="O43" i="29"/>
  <c r="O41" i="29"/>
  <c r="O39" i="29"/>
  <c r="O45" i="29"/>
  <c r="O40" i="29"/>
  <c r="O47" i="29"/>
  <c r="O42" i="29"/>
  <c r="O34" i="29"/>
  <c r="O37" i="29" s="1"/>
  <c r="Z46" i="29"/>
  <c r="Z47" i="29"/>
  <c r="Z43" i="29"/>
  <c r="Z40" i="29"/>
  <c r="Z48" i="29"/>
  <c r="Z44" i="29"/>
  <c r="Z39" i="29"/>
  <c r="Z41" i="29"/>
  <c r="Z42" i="29"/>
  <c r="Z45" i="29"/>
  <c r="Z34" i="29"/>
  <c r="Z37" i="29" s="1"/>
  <c r="I48" i="30"/>
  <c r="I46" i="30"/>
  <c r="I44" i="30"/>
  <c r="I42" i="30"/>
  <c r="I40" i="30"/>
  <c r="I45" i="30"/>
  <c r="I41" i="30"/>
  <c r="I47" i="30"/>
  <c r="I43" i="30"/>
  <c r="I39" i="30"/>
  <c r="I34" i="30"/>
  <c r="I37" i="30" s="1"/>
  <c r="U47" i="30"/>
  <c r="U45" i="30"/>
  <c r="U43" i="30"/>
  <c r="U41" i="30"/>
  <c r="U39" i="30"/>
  <c r="U48" i="30"/>
  <c r="U44" i="30"/>
  <c r="U40" i="30"/>
  <c r="U46" i="30"/>
  <c r="U42" i="30"/>
  <c r="U34" i="30"/>
  <c r="U37" i="30" s="1"/>
  <c r="U48" i="31"/>
  <c r="U46" i="31"/>
  <c r="U44" i="31"/>
  <c r="U42" i="31"/>
  <c r="U41" i="31"/>
  <c r="U39" i="31"/>
  <c r="U43" i="31"/>
  <c r="U45" i="31"/>
  <c r="U40" i="31"/>
  <c r="U47" i="31"/>
  <c r="U34" i="31"/>
  <c r="U37" i="31" s="1"/>
  <c r="AA47" i="31"/>
  <c r="AA45" i="31"/>
  <c r="AA43" i="31"/>
  <c r="AA44" i="31"/>
  <c r="AA39" i="31"/>
  <c r="AA48" i="31"/>
  <c r="AA41" i="31"/>
  <c r="AA42" i="31"/>
  <c r="AA46" i="31"/>
  <c r="AA40" i="31"/>
  <c r="AA34" i="31"/>
  <c r="AA37" i="31" s="1"/>
  <c r="G47" i="32"/>
  <c r="G45" i="32"/>
  <c r="G43" i="32"/>
  <c r="G42" i="32"/>
  <c r="G40" i="32"/>
  <c r="G46" i="32"/>
  <c r="G48" i="32"/>
  <c r="G39" i="32"/>
  <c r="G44" i="32"/>
  <c r="G41" i="32"/>
  <c r="G34" i="32"/>
  <c r="G37" i="32" s="1"/>
  <c r="O47" i="32"/>
  <c r="O45" i="32"/>
  <c r="O43" i="32"/>
  <c r="O41" i="32"/>
  <c r="O40" i="32"/>
  <c r="O48" i="32"/>
  <c r="O42" i="32"/>
  <c r="O44" i="32"/>
  <c r="O39" i="32"/>
  <c r="O46" i="32"/>
  <c r="O34" i="32"/>
  <c r="O37" i="32" s="1"/>
  <c r="G47" i="33"/>
  <c r="G45" i="33"/>
  <c r="G43" i="33"/>
  <c r="G41" i="33"/>
  <c r="G39" i="33"/>
  <c r="G46" i="33"/>
  <c r="G48" i="33"/>
  <c r="G42" i="33"/>
  <c r="G40" i="33"/>
  <c r="G44" i="33"/>
  <c r="G34" i="33"/>
  <c r="G37" i="33" s="1"/>
  <c r="Z47" i="33"/>
  <c r="Z45" i="33"/>
  <c r="Z43" i="33"/>
  <c r="Z41" i="33"/>
  <c r="Z39" i="33"/>
  <c r="Z48" i="33"/>
  <c r="Z46" i="33"/>
  <c r="Z44" i="33"/>
  <c r="Z42" i="33"/>
  <c r="Z40" i="33"/>
  <c r="Z34" i="33"/>
  <c r="Z37" i="33" s="1"/>
  <c r="F48" i="31"/>
  <c r="F46" i="31"/>
  <c r="F44" i="31"/>
  <c r="F47" i="31"/>
  <c r="F45" i="31"/>
  <c r="F43" i="31"/>
  <c r="F42" i="31"/>
  <c r="F41" i="31"/>
  <c r="F39" i="31"/>
  <c r="F40" i="31"/>
  <c r="F34" i="31"/>
  <c r="F37" i="31" s="1"/>
  <c r="B47" i="32"/>
  <c r="B45" i="32"/>
  <c r="B43" i="32"/>
  <c r="B48" i="32"/>
  <c r="B46" i="32"/>
  <c r="B44" i="32"/>
  <c r="B40" i="32"/>
  <c r="B39" i="32"/>
  <c r="B41" i="32"/>
  <c r="B42" i="32"/>
  <c r="B34" i="32"/>
  <c r="B37" i="32" s="1"/>
  <c r="F45" i="29"/>
  <c r="F46" i="29"/>
  <c r="F41" i="29"/>
  <c r="F39" i="29"/>
  <c r="F47" i="29"/>
  <c r="F42" i="29"/>
  <c r="F43" i="29"/>
  <c r="F40" i="29"/>
  <c r="F44" i="29"/>
  <c r="F48" i="29"/>
  <c r="F34" i="29"/>
  <c r="F37" i="29" s="1"/>
  <c r="AA47" i="29"/>
  <c r="AA45" i="29"/>
  <c r="AA43" i="29"/>
  <c r="AA40" i="29"/>
  <c r="AA48" i="29"/>
  <c r="AA44" i="29"/>
  <c r="AA42" i="29"/>
  <c r="AA41" i="29"/>
  <c r="AA39" i="29"/>
  <c r="AA46" i="29"/>
  <c r="AA34" i="29"/>
  <c r="AA37" i="29" s="1"/>
  <c r="K47" i="30"/>
  <c r="K45" i="30"/>
  <c r="K43" i="30"/>
  <c r="K41" i="30"/>
  <c r="K39" i="30"/>
  <c r="K46" i="30"/>
  <c r="K42" i="30"/>
  <c r="K40" i="30"/>
  <c r="K44" i="30"/>
  <c r="K48" i="30"/>
  <c r="K34" i="30"/>
  <c r="K37" i="30" s="1"/>
  <c r="V47" i="30"/>
  <c r="V43" i="30"/>
  <c r="V39" i="30"/>
  <c r="V48" i="30"/>
  <c r="V44" i="30"/>
  <c r="V40" i="30"/>
  <c r="V45" i="30"/>
  <c r="V41" i="30"/>
  <c r="V46" i="30"/>
  <c r="V42" i="30"/>
  <c r="V34" i="30"/>
  <c r="V37" i="30" s="1"/>
  <c r="D47" i="31"/>
  <c r="D45" i="31"/>
  <c r="D43" i="31"/>
  <c r="D48" i="31"/>
  <c r="D46" i="31"/>
  <c r="D44" i="31"/>
  <c r="D42" i="31"/>
  <c r="D41" i="31"/>
  <c r="D39" i="31"/>
  <c r="D40" i="31"/>
  <c r="D34" i="31"/>
  <c r="D37" i="31" s="1"/>
  <c r="L47" i="31"/>
  <c r="L45" i="31"/>
  <c r="L43" i="31"/>
  <c r="L48" i="31"/>
  <c r="L46" i="31"/>
  <c r="L44" i="31"/>
  <c r="L42" i="31"/>
  <c r="L41" i="31"/>
  <c r="L39" i="31"/>
  <c r="L40" i="31"/>
  <c r="L34" i="31"/>
  <c r="L37" i="31" s="1"/>
  <c r="V48" i="31"/>
  <c r="V46" i="31"/>
  <c r="V44" i="31"/>
  <c r="V42" i="31"/>
  <c r="V47" i="31"/>
  <c r="V45" i="31"/>
  <c r="V43" i="31"/>
  <c r="V41" i="31"/>
  <c r="V39" i="31"/>
  <c r="V40" i="31"/>
  <c r="V34" i="31"/>
  <c r="V37" i="31" s="1"/>
  <c r="W48" i="31"/>
  <c r="W46" i="31"/>
  <c r="W44" i="31"/>
  <c r="W43" i="31"/>
  <c r="W42" i="31"/>
  <c r="W40" i="31"/>
  <c r="W47" i="31"/>
  <c r="W41" i="31"/>
  <c r="W39" i="31"/>
  <c r="W45" i="31"/>
  <c r="W34" i="31"/>
  <c r="W37" i="31" s="1"/>
  <c r="H47" i="32"/>
  <c r="H45" i="32"/>
  <c r="H43" i="32"/>
  <c r="H48" i="32"/>
  <c r="H46" i="32"/>
  <c r="H44" i="32"/>
  <c r="E110" i="32" s="1"/>
  <c r="H40" i="32"/>
  <c r="H41" i="32"/>
  <c r="H39" i="32"/>
  <c r="H42" i="32"/>
  <c r="H34" i="32"/>
  <c r="H37" i="32" s="1"/>
  <c r="P47" i="32"/>
  <c r="P45" i="32"/>
  <c r="P43" i="32"/>
  <c r="P48" i="32"/>
  <c r="P46" i="32"/>
  <c r="P44" i="32"/>
  <c r="P40" i="32"/>
  <c r="P39" i="32"/>
  <c r="P41" i="32"/>
  <c r="P42" i="32"/>
  <c r="P34" i="32"/>
  <c r="P37" i="32" s="1"/>
  <c r="I47" i="33"/>
  <c r="I45" i="33"/>
  <c r="I43" i="33"/>
  <c r="I41" i="33"/>
  <c r="I39" i="33"/>
  <c r="I48" i="33"/>
  <c r="I46" i="33"/>
  <c r="I44" i="33"/>
  <c r="I42" i="33"/>
  <c r="I40" i="33"/>
  <c r="I34" i="33"/>
  <c r="I37" i="33" s="1"/>
  <c r="AA48" i="33"/>
  <c r="AA46" i="33"/>
  <c r="AA44" i="33"/>
  <c r="AA42" i="33"/>
  <c r="AA40" i="33"/>
  <c r="AA43" i="33"/>
  <c r="AA45" i="33"/>
  <c r="AA39" i="33"/>
  <c r="AA47" i="33"/>
  <c r="AA41" i="33"/>
  <c r="AA34" i="33"/>
  <c r="AA37" i="33" s="1"/>
  <c r="I48" i="29"/>
  <c r="I46" i="29"/>
  <c r="I44" i="29"/>
  <c r="I41" i="29"/>
  <c r="I39" i="29"/>
  <c r="I47" i="29"/>
  <c r="I42" i="29"/>
  <c r="I40" i="29"/>
  <c r="I45" i="29"/>
  <c r="I43" i="29"/>
  <c r="I34" i="29"/>
  <c r="I37" i="29" s="1"/>
  <c r="R48" i="29"/>
  <c r="R44" i="29"/>
  <c r="R45" i="29"/>
  <c r="R40" i="29"/>
  <c r="R46" i="29"/>
  <c r="R42" i="29"/>
  <c r="R43" i="29"/>
  <c r="R47" i="29"/>
  <c r="R39" i="29"/>
  <c r="R41" i="29"/>
  <c r="R34" i="29"/>
  <c r="R37" i="29" s="1"/>
  <c r="G48" i="29"/>
  <c r="G46" i="29"/>
  <c r="G44" i="29"/>
  <c r="G41" i="29"/>
  <c r="G39" i="29"/>
  <c r="G47" i="29"/>
  <c r="G43" i="29"/>
  <c r="G42" i="29"/>
  <c r="G40" i="29"/>
  <c r="G45" i="29"/>
  <c r="G34" i="29"/>
  <c r="G37" i="29" s="1"/>
  <c r="S47" i="29"/>
  <c r="S45" i="29"/>
  <c r="S43" i="29"/>
  <c r="S40" i="29"/>
  <c r="S46" i="29"/>
  <c r="S42" i="29"/>
  <c r="S41" i="29"/>
  <c r="S39" i="29"/>
  <c r="S44" i="29"/>
  <c r="S48" i="29"/>
  <c r="S34" i="29"/>
  <c r="S37" i="29" s="1"/>
  <c r="AB47" i="29"/>
  <c r="AB45" i="29"/>
  <c r="AB43" i="29"/>
  <c r="AB48" i="29"/>
  <c r="AB46" i="29"/>
  <c r="AB44" i="29"/>
  <c r="AB42" i="29"/>
  <c r="AB40" i="29"/>
  <c r="AB41" i="29"/>
  <c r="AB39" i="29"/>
  <c r="AB34" i="29"/>
  <c r="AB37" i="29" s="1"/>
  <c r="M47" i="30"/>
  <c r="M45" i="30"/>
  <c r="M43" i="30"/>
  <c r="M41" i="30"/>
  <c r="M39" i="30"/>
  <c r="M46" i="30"/>
  <c r="M42" i="30"/>
  <c r="M48" i="30"/>
  <c r="M44" i="30"/>
  <c r="M40" i="30"/>
  <c r="M34" i="30"/>
  <c r="M37" i="30" s="1"/>
  <c r="W48" i="30"/>
  <c r="W46" i="30"/>
  <c r="W44" i="30"/>
  <c r="W42" i="30"/>
  <c r="W40" i="30"/>
  <c r="W45" i="30"/>
  <c r="W41" i="30"/>
  <c r="W39" i="30"/>
  <c r="W43" i="30"/>
  <c r="W47" i="30"/>
  <c r="W34" i="30"/>
  <c r="W37" i="30" s="1"/>
  <c r="E48" i="31"/>
  <c r="E46" i="31"/>
  <c r="E44" i="31"/>
  <c r="E42" i="31"/>
  <c r="E45" i="31"/>
  <c r="E41" i="31"/>
  <c r="E39" i="31"/>
  <c r="E47" i="31"/>
  <c r="E40" i="31"/>
  <c r="E43" i="31"/>
  <c r="E34" i="31"/>
  <c r="E37" i="31" s="1"/>
  <c r="M48" i="31"/>
  <c r="M46" i="31"/>
  <c r="M44" i="31"/>
  <c r="M42" i="31"/>
  <c r="M47" i="31"/>
  <c r="M41" i="31"/>
  <c r="M39" i="31"/>
  <c r="M40" i="31"/>
  <c r="M43" i="31"/>
  <c r="M45" i="31"/>
  <c r="M34" i="31"/>
  <c r="M37" i="31" s="1"/>
  <c r="Y47" i="31"/>
  <c r="Y45" i="31"/>
  <c r="Y43" i="31"/>
  <c r="Y41" i="31"/>
  <c r="Y42" i="31"/>
  <c r="Y40" i="31"/>
  <c r="Y44" i="31"/>
  <c r="Y46" i="31"/>
  <c r="Y39" i="31"/>
  <c r="Y48" i="31"/>
  <c r="Y34" i="31"/>
  <c r="Y37" i="31" s="1"/>
  <c r="I47" i="32"/>
  <c r="I45" i="32"/>
  <c r="I43" i="32"/>
  <c r="I48" i="32"/>
  <c r="I46" i="32"/>
  <c r="I41" i="32"/>
  <c r="I39" i="32"/>
  <c r="I44" i="32"/>
  <c r="I42" i="32"/>
  <c r="I40" i="32"/>
  <c r="I34" i="32"/>
  <c r="I37" i="32" s="1"/>
  <c r="Y47" i="32"/>
  <c r="Y45" i="32"/>
  <c r="Y43" i="32"/>
  <c r="Y41" i="32"/>
  <c r="Y48" i="32"/>
  <c r="Y46" i="32"/>
  <c r="Y44" i="32"/>
  <c r="Y39" i="32"/>
  <c r="Y40" i="32"/>
  <c r="Y42" i="32"/>
  <c r="Y34" i="32"/>
  <c r="Y37" i="32" s="1"/>
  <c r="J47" i="33"/>
  <c r="J45" i="33"/>
  <c r="J43" i="33"/>
  <c r="J41" i="33"/>
  <c r="J39" i="33"/>
  <c r="J48" i="33"/>
  <c r="J46" i="33"/>
  <c r="J44" i="33"/>
  <c r="J42" i="33"/>
  <c r="J40" i="33"/>
  <c r="J34" i="33"/>
  <c r="J37" i="33" s="1"/>
  <c r="AC48" i="33"/>
  <c r="AC46" i="33"/>
  <c r="AC44" i="33"/>
  <c r="AC42" i="33"/>
  <c r="AC40" i="33"/>
  <c r="AC47" i="33"/>
  <c r="AC45" i="33"/>
  <c r="AC43" i="33"/>
  <c r="AC41" i="33"/>
  <c r="AC39" i="33"/>
  <c r="AC34" i="33"/>
  <c r="AC37" i="33" s="1"/>
  <c r="C111" i="31"/>
  <c r="D111" i="31" s="1"/>
  <c r="C114" i="31"/>
  <c r="D114" i="31" s="1"/>
  <c r="C109" i="31"/>
  <c r="D109" i="31" s="1"/>
  <c r="C110" i="31"/>
  <c r="D110" i="31" s="1"/>
  <c r="C106" i="31"/>
  <c r="C112" i="31"/>
  <c r="D112" i="31" s="1"/>
  <c r="C113" i="31"/>
  <c r="D113" i="31" s="1"/>
  <c r="C108" i="31"/>
  <c r="D108" i="31" s="1"/>
  <c r="E111" i="32"/>
  <c r="E106" i="32"/>
  <c r="E113" i="32"/>
  <c r="E109" i="32"/>
  <c r="C111" i="30"/>
  <c r="D111" i="30" s="1"/>
  <c r="C114" i="30"/>
  <c r="D114" i="30" s="1"/>
  <c r="C109" i="30"/>
  <c r="D109" i="30" s="1"/>
  <c r="C108" i="30"/>
  <c r="D108" i="30" s="1"/>
  <c r="C113" i="30"/>
  <c r="D113" i="30" s="1"/>
  <c r="C112" i="30"/>
  <c r="D112" i="30" s="1"/>
  <c r="C106" i="30"/>
  <c r="C107" i="30"/>
  <c r="D107" i="30" s="1"/>
  <c r="E111" i="31"/>
  <c r="E113" i="31"/>
  <c r="E108" i="31"/>
  <c r="E109" i="31"/>
  <c r="E110" i="31"/>
  <c r="E106" i="31"/>
  <c r="C111" i="29"/>
  <c r="D111" i="29" s="1"/>
  <c r="C114" i="29"/>
  <c r="D114" i="29" s="1"/>
  <c r="C109" i="29"/>
  <c r="D109" i="29" s="1"/>
  <c r="C108" i="29"/>
  <c r="D108" i="29" s="1"/>
  <c r="C110" i="29"/>
  <c r="D110" i="29" s="1"/>
  <c r="C106" i="29"/>
  <c r="C112" i="29"/>
  <c r="D112" i="29" s="1"/>
  <c r="C107" i="29"/>
  <c r="D107" i="29" s="1"/>
  <c r="C113" i="29"/>
  <c r="D113" i="29" s="1"/>
  <c r="V78" i="31"/>
  <c r="AB74" i="31"/>
  <c r="L74" i="31"/>
  <c r="D78" i="31"/>
  <c r="D74" i="31"/>
  <c r="T74" i="31"/>
  <c r="L78" i="31"/>
  <c r="B74" i="31"/>
  <c r="R74" i="31"/>
  <c r="J78" i="31"/>
  <c r="J74" i="31"/>
  <c r="Z74" i="31"/>
  <c r="B78" i="31"/>
  <c r="R78" i="31"/>
  <c r="W78" i="32"/>
  <c r="O78" i="32"/>
  <c r="U74" i="32"/>
  <c r="E74" i="32"/>
  <c r="S78" i="32"/>
  <c r="K78" i="32"/>
  <c r="Q74" i="32"/>
  <c r="C78" i="32"/>
  <c r="Y74" i="32"/>
  <c r="I74" i="32"/>
  <c r="Y78" i="32"/>
  <c r="G78" i="32"/>
  <c r="AC74" i="32"/>
  <c r="M74" i="32"/>
  <c r="F74" i="31"/>
  <c r="N74" i="31"/>
  <c r="V74" i="31"/>
  <c r="F78" i="31"/>
  <c r="N78" i="31"/>
  <c r="X78" i="31"/>
  <c r="H74" i="31"/>
  <c r="P74" i="31"/>
  <c r="X74" i="31"/>
  <c r="H78" i="31"/>
  <c r="P78" i="31"/>
  <c r="Z78" i="31"/>
  <c r="AC78" i="33"/>
  <c r="M78" i="33"/>
  <c r="O74" i="33"/>
  <c r="Y78" i="33"/>
  <c r="I78" i="33"/>
  <c r="AA74" i="33"/>
  <c r="K74" i="33"/>
  <c r="U78" i="33"/>
  <c r="E78" i="33"/>
  <c r="W74" i="33"/>
  <c r="G74" i="33"/>
  <c r="Q78" i="33"/>
  <c r="S74" i="33"/>
  <c r="C74" i="33"/>
  <c r="M78" i="30"/>
  <c r="AC74" i="30"/>
  <c r="M74" i="30"/>
  <c r="AC78" i="30"/>
  <c r="U74" i="30"/>
  <c r="E74" i="30"/>
  <c r="U78" i="30"/>
  <c r="Q74" i="30"/>
  <c r="E78" i="30"/>
  <c r="Y74" i="30"/>
  <c r="I74" i="30"/>
  <c r="K36" i="31"/>
  <c r="B74" i="32"/>
  <c r="F74" i="32"/>
  <c r="J74" i="32"/>
  <c r="N74" i="32"/>
  <c r="R74" i="32"/>
  <c r="V74" i="32"/>
  <c r="Z74" i="32"/>
  <c r="D78" i="32"/>
  <c r="H78" i="32"/>
  <c r="L78" i="32"/>
  <c r="P78" i="32"/>
  <c r="T78" i="32"/>
  <c r="AA78" i="32"/>
  <c r="L35" i="31"/>
  <c r="O36" i="31"/>
  <c r="T78" i="31"/>
  <c r="C74" i="32"/>
  <c r="G74" i="32"/>
  <c r="K74" i="32"/>
  <c r="O74" i="32"/>
  <c r="S74" i="32"/>
  <c r="W74" i="32"/>
  <c r="AA74" i="32"/>
  <c r="E78" i="32"/>
  <c r="I78" i="32"/>
  <c r="M78" i="32"/>
  <c r="Q78" i="32"/>
  <c r="U78" i="32"/>
  <c r="AC78" i="32"/>
  <c r="C36" i="31"/>
  <c r="D74" i="32"/>
  <c r="H74" i="32"/>
  <c r="L74" i="32"/>
  <c r="P74" i="32"/>
  <c r="T74" i="32"/>
  <c r="X74" i="32"/>
  <c r="AB74" i="32"/>
  <c r="B78" i="32"/>
  <c r="F78" i="32"/>
  <c r="J78" i="32"/>
  <c r="N78" i="32"/>
  <c r="R78" i="32"/>
  <c r="B23" i="33"/>
  <c r="F23" i="33"/>
  <c r="J23" i="33"/>
  <c r="N23" i="33"/>
  <c r="R23" i="33"/>
  <c r="V23" i="33"/>
  <c r="Z23" i="33"/>
  <c r="B30" i="33"/>
  <c r="H30" i="33"/>
  <c r="AB30" i="33"/>
  <c r="D23" i="33"/>
  <c r="H23" i="33"/>
  <c r="L23" i="33"/>
  <c r="P23" i="33"/>
  <c r="T23" i="33"/>
  <c r="X23" i="33"/>
  <c r="AB23" i="33"/>
  <c r="D30" i="33"/>
  <c r="F30" i="33"/>
  <c r="N30" i="33"/>
  <c r="Z30" i="33"/>
  <c r="AC21" i="32"/>
  <c r="AA21" i="32"/>
  <c r="Y21" i="32"/>
  <c r="W21" i="32"/>
  <c r="U21" i="32"/>
  <c r="S21" i="32"/>
  <c r="Q21" i="32"/>
  <c r="O21" i="32"/>
  <c r="M21" i="32"/>
  <c r="K21" i="32"/>
  <c r="I21" i="32"/>
  <c r="G21" i="32"/>
  <c r="E21" i="32"/>
  <c r="C21" i="32"/>
  <c r="AB21" i="32"/>
  <c r="Z21" i="32"/>
  <c r="X21" i="32"/>
  <c r="V21" i="32"/>
  <c r="T21" i="32"/>
  <c r="R21" i="32"/>
  <c r="P21" i="32"/>
  <c r="N21" i="32"/>
  <c r="L21" i="32"/>
  <c r="J21" i="32"/>
  <c r="H21" i="32"/>
  <c r="F21" i="32"/>
  <c r="D21" i="32"/>
  <c r="B21" i="32"/>
  <c r="B23" i="32"/>
  <c r="D23" i="32"/>
  <c r="F23" i="32"/>
  <c r="H23" i="32"/>
  <c r="J23" i="32"/>
  <c r="L23" i="32"/>
  <c r="N23" i="32"/>
  <c r="P23" i="32"/>
  <c r="R23" i="32"/>
  <c r="T23" i="32"/>
  <c r="V23" i="32"/>
  <c r="X23" i="32"/>
  <c r="Z23" i="32"/>
  <c r="AB23" i="32"/>
  <c r="J24" i="32"/>
  <c r="L24" i="32"/>
  <c r="P24" i="32"/>
  <c r="R24" i="32"/>
  <c r="T24" i="32"/>
  <c r="V24" i="32"/>
  <c r="B30" i="32"/>
  <c r="D30" i="32"/>
  <c r="F30" i="32"/>
  <c r="H30" i="32"/>
  <c r="N30" i="32"/>
  <c r="Z30" i="32"/>
  <c r="AB30" i="32"/>
  <c r="AC21" i="33"/>
  <c r="AA21" i="33"/>
  <c r="Y21" i="33"/>
  <c r="W21" i="33"/>
  <c r="U21" i="33"/>
  <c r="S21" i="33"/>
  <c r="Q21" i="33"/>
  <c r="O21" i="33"/>
  <c r="M21" i="33"/>
  <c r="K21" i="33"/>
  <c r="I21" i="33"/>
  <c r="G21" i="33"/>
  <c r="E21" i="33"/>
  <c r="C21" i="33"/>
  <c r="AB21" i="33"/>
  <c r="X21" i="33"/>
  <c r="T21" i="33"/>
  <c r="P21" i="33"/>
  <c r="L21" i="33"/>
  <c r="H21" i="33"/>
  <c r="D21" i="33"/>
  <c r="W24" i="33"/>
  <c r="U24" i="33"/>
  <c r="S24" i="33"/>
  <c r="M24" i="33"/>
  <c r="V24" i="33"/>
  <c r="R24" i="33"/>
  <c r="P24" i="33"/>
  <c r="B21" i="33"/>
  <c r="J21" i="33"/>
  <c r="R21" i="33"/>
  <c r="Z21" i="33"/>
  <c r="J24" i="33"/>
  <c r="L24" i="33"/>
  <c r="T24" i="33"/>
  <c r="D36" i="33"/>
  <c r="H36" i="33"/>
  <c r="L36" i="33"/>
  <c r="P36" i="33"/>
  <c r="AB36" i="33"/>
  <c r="C23" i="32"/>
  <c r="E23" i="32"/>
  <c r="G23" i="32"/>
  <c r="I23" i="32"/>
  <c r="K23" i="32"/>
  <c r="M23" i="32"/>
  <c r="O23" i="32"/>
  <c r="Q23" i="32"/>
  <c r="S23" i="32"/>
  <c r="U23" i="32"/>
  <c r="W23" i="32"/>
  <c r="Y23" i="32"/>
  <c r="AA23" i="32"/>
  <c r="M24" i="32"/>
  <c r="S24" i="32"/>
  <c r="U24" i="32"/>
  <c r="C30" i="32"/>
  <c r="G30" i="32"/>
  <c r="I30" i="32"/>
  <c r="O30" i="32"/>
  <c r="Y30" i="32"/>
  <c r="AA30" i="32"/>
  <c r="F21" i="33"/>
  <c r="N21" i="33"/>
  <c r="V21" i="33"/>
  <c r="B81" i="32"/>
  <c r="AB78" i="32"/>
  <c r="Z78" i="32"/>
  <c r="X78" i="32"/>
  <c r="V78" i="32"/>
  <c r="C23" i="33"/>
  <c r="E23" i="33"/>
  <c r="G23" i="33"/>
  <c r="I23" i="33"/>
  <c r="K23" i="33"/>
  <c r="M23" i="33"/>
  <c r="O23" i="33"/>
  <c r="Q23" i="33"/>
  <c r="S23" i="33"/>
  <c r="U23" i="33"/>
  <c r="W23" i="33"/>
  <c r="Y23" i="33"/>
  <c r="AA23" i="33"/>
  <c r="C30" i="33"/>
  <c r="G30" i="33"/>
  <c r="I30" i="33"/>
  <c r="O30" i="33"/>
  <c r="Y30" i="33"/>
  <c r="AA30" i="33"/>
  <c r="B81" i="33"/>
  <c r="AB78" i="33"/>
  <c r="Z78" i="33"/>
  <c r="X78" i="33"/>
  <c r="V78" i="33"/>
  <c r="T78" i="33"/>
  <c r="R78" i="33"/>
  <c r="P78" i="33"/>
  <c r="N78" i="33"/>
  <c r="L78" i="33"/>
  <c r="J78" i="33"/>
  <c r="H78" i="33"/>
  <c r="F78" i="33"/>
  <c r="D78" i="33"/>
  <c r="B78" i="33"/>
  <c r="AB74" i="33"/>
  <c r="Z74" i="33"/>
  <c r="X74" i="33"/>
  <c r="V74" i="33"/>
  <c r="T74" i="33"/>
  <c r="R74" i="33"/>
  <c r="P74" i="33"/>
  <c r="N74" i="33"/>
  <c r="L74" i="33"/>
  <c r="J74" i="33"/>
  <c r="H74" i="33"/>
  <c r="F74" i="33"/>
  <c r="D74" i="33"/>
  <c r="B74" i="33"/>
  <c r="AA78" i="33"/>
  <c r="W78" i="33"/>
  <c r="S78" i="33"/>
  <c r="O78" i="33"/>
  <c r="K78" i="33"/>
  <c r="G78" i="33"/>
  <c r="C78" i="33"/>
  <c r="AC74" i="33"/>
  <c r="Y74" i="33"/>
  <c r="U74" i="33"/>
  <c r="Q74" i="33"/>
  <c r="M74" i="33"/>
  <c r="I74" i="33"/>
  <c r="E74" i="33"/>
  <c r="AA78" i="29"/>
  <c r="W78" i="29"/>
  <c r="S78" i="29"/>
  <c r="O78" i="29"/>
  <c r="K78" i="29"/>
  <c r="G78" i="29"/>
  <c r="C78" i="29"/>
  <c r="AB74" i="29"/>
  <c r="Z74" i="29"/>
  <c r="X74" i="29"/>
  <c r="V74" i="29"/>
  <c r="T74" i="29"/>
  <c r="R74" i="29"/>
  <c r="P74" i="29"/>
  <c r="N74" i="29"/>
  <c r="L74" i="29"/>
  <c r="J74" i="29"/>
  <c r="H74" i="29"/>
  <c r="F74" i="29"/>
  <c r="D74" i="29"/>
  <c r="B74" i="29"/>
  <c r="AC78" i="29"/>
  <c r="Y78" i="29"/>
  <c r="U78" i="29"/>
  <c r="Q78" i="29"/>
  <c r="M78" i="29"/>
  <c r="I78" i="29"/>
  <c r="E78" i="29"/>
  <c r="AC74" i="29"/>
  <c r="AA74" i="29"/>
  <c r="Y74" i="29"/>
  <c r="W74" i="29"/>
  <c r="U74" i="29"/>
  <c r="S74" i="29"/>
  <c r="Q74" i="29"/>
  <c r="O74" i="29"/>
  <c r="M74" i="29"/>
  <c r="K74" i="29"/>
  <c r="I74" i="29"/>
  <c r="G74" i="29"/>
  <c r="E74" i="29"/>
  <c r="C74" i="29"/>
  <c r="AB21" i="31"/>
  <c r="AB22" i="31" s="1"/>
  <c r="T21" i="31"/>
  <c r="T22" i="31" s="1"/>
  <c r="L21" i="31"/>
  <c r="L22" i="31" s="1"/>
  <c r="D21" i="31"/>
  <c r="D22" i="31" s="1"/>
  <c r="X21" i="31"/>
  <c r="P21" i="31"/>
  <c r="H21" i="31"/>
  <c r="D23" i="31"/>
  <c r="H23" i="31"/>
  <c r="L23" i="31"/>
  <c r="P23" i="31"/>
  <c r="T23" i="31"/>
  <c r="X23" i="31"/>
  <c r="AB23" i="31"/>
  <c r="P24" i="31"/>
  <c r="R24" i="31"/>
  <c r="D30" i="31"/>
  <c r="F30" i="31"/>
  <c r="N30" i="31"/>
  <c r="Z30" i="31"/>
  <c r="B23" i="31"/>
  <c r="F23" i="31"/>
  <c r="J23" i="31"/>
  <c r="N23" i="31"/>
  <c r="R23" i="31"/>
  <c r="V23" i="31"/>
  <c r="Z23" i="31"/>
  <c r="B30" i="31"/>
  <c r="H30" i="31"/>
  <c r="AB30" i="31"/>
  <c r="B23" i="30"/>
  <c r="F23" i="30"/>
  <c r="J23" i="30"/>
  <c r="N23" i="30"/>
  <c r="R23" i="30"/>
  <c r="V23" i="30"/>
  <c r="Z23" i="30"/>
  <c r="B30" i="30"/>
  <c r="H30" i="30"/>
  <c r="AB30" i="30"/>
  <c r="D23" i="30"/>
  <c r="H23" i="30"/>
  <c r="L23" i="30"/>
  <c r="P23" i="30"/>
  <c r="T23" i="30"/>
  <c r="X23" i="30"/>
  <c r="AB23" i="30"/>
  <c r="D30" i="30"/>
  <c r="F30" i="30"/>
  <c r="N30" i="30"/>
  <c r="Z30" i="30"/>
  <c r="B23" i="29"/>
  <c r="F23" i="29"/>
  <c r="J23" i="29"/>
  <c r="N23" i="29"/>
  <c r="R23" i="29"/>
  <c r="V23" i="29"/>
  <c r="Z23" i="29"/>
  <c r="Z25" i="29" s="1"/>
  <c r="B30" i="29"/>
  <c r="H30" i="29"/>
  <c r="AB30" i="29"/>
  <c r="D23" i="29"/>
  <c r="H23" i="29"/>
  <c r="L23" i="29"/>
  <c r="P23" i="29"/>
  <c r="T23" i="29"/>
  <c r="X23" i="29"/>
  <c r="AB23" i="29"/>
  <c r="D30" i="29"/>
  <c r="F30" i="29"/>
  <c r="N30" i="29"/>
  <c r="Z30" i="29"/>
  <c r="Z22" i="29"/>
  <c r="V22" i="30"/>
  <c r="D21" i="29"/>
  <c r="H21" i="29"/>
  <c r="L21" i="29"/>
  <c r="P21" i="29"/>
  <c r="T21" i="29"/>
  <c r="X21" i="29"/>
  <c r="AB21" i="29"/>
  <c r="L24" i="29"/>
  <c r="R24" i="29"/>
  <c r="V24" i="29"/>
  <c r="H36" i="29"/>
  <c r="L36" i="29"/>
  <c r="P36" i="29"/>
  <c r="C21" i="29"/>
  <c r="E21" i="29"/>
  <c r="G21" i="29"/>
  <c r="I21" i="29"/>
  <c r="K21" i="29"/>
  <c r="M21" i="29"/>
  <c r="O21" i="29"/>
  <c r="Q21" i="29"/>
  <c r="S21" i="29"/>
  <c r="U21" i="29"/>
  <c r="W21" i="29"/>
  <c r="Y21" i="29"/>
  <c r="AA21" i="29"/>
  <c r="AC21" i="29"/>
  <c r="C23" i="29"/>
  <c r="E23" i="29"/>
  <c r="G23" i="29"/>
  <c r="I23" i="29"/>
  <c r="K23" i="29"/>
  <c r="M23" i="29"/>
  <c r="O23" i="29"/>
  <c r="Q23" i="29"/>
  <c r="S23" i="29"/>
  <c r="U23" i="29"/>
  <c r="W23" i="29"/>
  <c r="Y23" i="29"/>
  <c r="AA23" i="29"/>
  <c r="M24" i="29"/>
  <c r="S24" i="29"/>
  <c r="U24" i="29"/>
  <c r="W24" i="29"/>
  <c r="C30" i="29"/>
  <c r="G30" i="29"/>
  <c r="I30" i="29"/>
  <c r="O30" i="29"/>
  <c r="Y30" i="29"/>
  <c r="AA30" i="29"/>
  <c r="C35" i="29"/>
  <c r="F21" i="30"/>
  <c r="N21" i="30"/>
  <c r="B21" i="29"/>
  <c r="F21" i="29"/>
  <c r="J21" i="29"/>
  <c r="N21" i="29"/>
  <c r="R21" i="29"/>
  <c r="V21" i="29"/>
  <c r="J24" i="29"/>
  <c r="P24" i="29"/>
  <c r="B35" i="29"/>
  <c r="AC21" i="30"/>
  <c r="AA21" i="30"/>
  <c r="Y21" i="30"/>
  <c r="W21" i="30"/>
  <c r="U21" i="30"/>
  <c r="S21" i="30"/>
  <c r="Q21" i="30"/>
  <c r="O21" i="30"/>
  <c r="M21" i="30"/>
  <c r="K21" i="30"/>
  <c r="I21" i="30"/>
  <c r="G21" i="30"/>
  <c r="E21" i="30"/>
  <c r="C21" i="30"/>
  <c r="AB21" i="30"/>
  <c r="X21" i="30"/>
  <c r="T21" i="30"/>
  <c r="P21" i="30"/>
  <c r="L21" i="30"/>
  <c r="H21" i="30"/>
  <c r="D21" i="30"/>
  <c r="W24" i="30"/>
  <c r="U24" i="30"/>
  <c r="S24" i="30"/>
  <c r="M24" i="30"/>
  <c r="V24" i="30"/>
  <c r="R24" i="30"/>
  <c r="P24" i="30"/>
  <c r="B21" i="30"/>
  <c r="J21" i="30"/>
  <c r="R21" i="30"/>
  <c r="Z21" i="30"/>
  <c r="J24" i="30"/>
  <c r="L24" i="30"/>
  <c r="T24" i="30"/>
  <c r="B35" i="30"/>
  <c r="B36" i="30"/>
  <c r="D36" i="30"/>
  <c r="D35" i="30"/>
  <c r="F36" i="30"/>
  <c r="F35" i="30"/>
  <c r="H36" i="30"/>
  <c r="H35" i="30"/>
  <c r="J36" i="30"/>
  <c r="J35" i="30"/>
  <c r="L36" i="30"/>
  <c r="L35" i="30"/>
  <c r="N36" i="30"/>
  <c r="N35" i="30"/>
  <c r="P36" i="30"/>
  <c r="P35" i="30"/>
  <c r="X36" i="30"/>
  <c r="X35" i="30"/>
  <c r="Z36" i="30"/>
  <c r="Z35" i="30"/>
  <c r="AB36" i="30"/>
  <c r="AB35" i="30"/>
  <c r="B81" i="30"/>
  <c r="AB78" i="30"/>
  <c r="Z78" i="30"/>
  <c r="X78" i="30"/>
  <c r="V78" i="30"/>
  <c r="T78" i="30"/>
  <c r="R78" i="30"/>
  <c r="P78" i="30"/>
  <c r="N78" i="30"/>
  <c r="L78" i="30"/>
  <c r="J78" i="30"/>
  <c r="H78" i="30"/>
  <c r="F78" i="30"/>
  <c r="D78" i="30"/>
  <c r="B78" i="30"/>
  <c r="AA78" i="30"/>
  <c r="W78" i="30"/>
  <c r="S78" i="30"/>
  <c r="O78" i="30"/>
  <c r="K78" i="30"/>
  <c r="G78" i="30"/>
  <c r="C78" i="30"/>
  <c r="AB74" i="30"/>
  <c r="Z74" i="30"/>
  <c r="X74" i="30"/>
  <c r="V74" i="30"/>
  <c r="T74" i="30"/>
  <c r="R74" i="30"/>
  <c r="P74" i="30"/>
  <c r="N74" i="30"/>
  <c r="L74" i="30"/>
  <c r="J74" i="30"/>
  <c r="H74" i="30"/>
  <c r="F74" i="30"/>
  <c r="D74" i="30"/>
  <c r="B74" i="30"/>
  <c r="B81" i="29"/>
  <c r="AB78" i="29"/>
  <c r="Z78" i="29"/>
  <c r="X78" i="29"/>
  <c r="V78" i="29"/>
  <c r="T78" i="29"/>
  <c r="R78" i="29"/>
  <c r="P78" i="29"/>
  <c r="N78" i="29"/>
  <c r="L78" i="29"/>
  <c r="J78" i="29"/>
  <c r="H78" i="29"/>
  <c r="F78" i="29"/>
  <c r="D78" i="29"/>
  <c r="B78" i="29"/>
  <c r="C74" i="30"/>
  <c r="G74" i="30"/>
  <c r="K74" i="30"/>
  <c r="O74" i="30"/>
  <c r="S74" i="30"/>
  <c r="W74" i="30"/>
  <c r="AA74" i="30"/>
  <c r="I78" i="30"/>
  <c r="Q78" i="30"/>
  <c r="Y78" i="30"/>
  <c r="C23" i="30"/>
  <c r="E23" i="30"/>
  <c r="G23" i="30"/>
  <c r="I23" i="30"/>
  <c r="K23" i="30"/>
  <c r="M23" i="30"/>
  <c r="O23" i="30"/>
  <c r="Q23" i="30"/>
  <c r="S23" i="30"/>
  <c r="U23" i="30"/>
  <c r="W23" i="30"/>
  <c r="Y23" i="30"/>
  <c r="AA23" i="30"/>
  <c r="C30" i="30"/>
  <c r="G30" i="30"/>
  <c r="I30" i="30"/>
  <c r="O30" i="30"/>
  <c r="Y30" i="30"/>
  <c r="AA30" i="30"/>
  <c r="C35" i="30"/>
  <c r="E35" i="30"/>
  <c r="G35" i="30"/>
  <c r="I35" i="30"/>
  <c r="K35" i="30"/>
  <c r="M35" i="30"/>
  <c r="O35" i="30"/>
  <c r="Y35" i="30"/>
  <c r="AA35" i="30"/>
  <c r="AC35" i="30"/>
  <c r="AC21" i="31"/>
  <c r="AA21" i="31"/>
  <c r="Y21" i="31"/>
  <c r="W21" i="31"/>
  <c r="U21" i="31"/>
  <c r="S21" i="31"/>
  <c r="Q21" i="31"/>
  <c r="O21" i="31"/>
  <c r="M21" i="31"/>
  <c r="K21" i="31"/>
  <c r="I21" i="31"/>
  <c r="G21" i="31"/>
  <c r="E21" i="31"/>
  <c r="C21" i="31"/>
  <c r="W24" i="31"/>
  <c r="U24" i="31"/>
  <c r="S24" i="31"/>
  <c r="M24" i="31"/>
  <c r="B21" i="31"/>
  <c r="F21" i="31"/>
  <c r="J21" i="31"/>
  <c r="N21" i="31"/>
  <c r="R21" i="31"/>
  <c r="V21" i="31"/>
  <c r="Z21" i="31"/>
  <c r="J24" i="31"/>
  <c r="L24" i="31"/>
  <c r="T24" i="31"/>
  <c r="P36" i="31"/>
  <c r="P35" i="31"/>
  <c r="X35" i="31"/>
  <c r="Z36" i="31"/>
  <c r="Z35" i="31"/>
  <c r="AB36" i="31"/>
  <c r="AB35" i="31"/>
  <c r="B35" i="31"/>
  <c r="F35" i="31"/>
  <c r="J35" i="31"/>
  <c r="N35" i="31"/>
  <c r="C23" i="31"/>
  <c r="E23" i="31"/>
  <c r="G23" i="31"/>
  <c r="I23" i="31"/>
  <c r="K23" i="31"/>
  <c r="M23" i="31"/>
  <c r="O23" i="31"/>
  <c r="Q23" i="31"/>
  <c r="S23" i="31"/>
  <c r="U23" i="31"/>
  <c r="W23" i="31"/>
  <c r="Y23" i="31"/>
  <c r="AA23" i="31"/>
  <c r="C30" i="31"/>
  <c r="G30" i="31"/>
  <c r="I30" i="31"/>
  <c r="O30" i="31"/>
  <c r="Y30" i="31"/>
  <c r="AA30" i="31"/>
  <c r="E35" i="31"/>
  <c r="I35" i="31"/>
  <c r="M35" i="31"/>
  <c r="Y35" i="31"/>
  <c r="AC35" i="31"/>
  <c r="B81" i="31"/>
  <c r="AC78" i="31"/>
  <c r="AA78" i="31"/>
  <c r="Y78" i="31"/>
  <c r="W78" i="31"/>
  <c r="U78" i="31"/>
  <c r="S78" i="31"/>
  <c r="Q78" i="31"/>
  <c r="O78" i="31"/>
  <c r="M78" i="31"/>
  <c r="K78" i="31"/>
  <c r="I78" i="31"/>
  <c r="G78" i="31"/>
  <c r="E78" i="31"/>
  <c r="C78" i="31"/>
  <c r="AC74" i="31"/>
  <c r="AA74" i="31"/>
  <c r="Y74" i="31"/>
  <c r="W74" i="31"/>
  <c r="U74" i="31"/>
  <c r="S74" i="31"/>
  <c r="Q74" i="31"/>
  <c r="O74" i="31"/>
  <c r="M74" i="31"/>
  <c r="K74" i="31"/>
  <c r="I74" i="31"/>
  <c r="G74" i="31"/>
  <c r="E74" i="31"/>
  <c r="C74" i="31"/>
  <c r="C55" i="23"/>
  <c r="D55" i="23"/>
  <c r="E55" i="23"/>
  <c r="F55" i="23"/>
  <c r="G55" i="23"/>
  <c r="H55" i="23"/>
  <c r="I55" i="23"/>
  <c r="J55" i="23"/>
  <c r="K55" i="23"/>
  <c r="L55" i="23"/>
  <c r="M55" i="23"/>
  <c r="N55" i="23"/>
  <c r="O55" i="23"/>
  <c r="P55" i="23"/>
  <c r="Q55" i="23"/>
  <c r="R55" i="23"/>
  <c r="S55" i="23"/>
  <c r="T55" i="23"/>
  <c r="U55" i="23"/>
  <c r="V55" i="23"/>
  <c r="W55" i="23"/>
  <c r="X55" i="23"/>
  <c r="Y55" i="23"/>
  <c r="Z55" i="23"/>
  <c r="AA55" i="23"/>
  <c r="AB55" i="23"/>
  <c r="AC55" i="23"/>
  <c r="C56" i="23"/>
  <c r="D56" i="23"/>
  <c r="E56" i="23"/>
  <c r="F56" i="23"/>
  <c r="G56" i="23"/>
  <c r="H56" i="23"/>
  <c r="I56" i="23"/>
  <c r="J56" i="23"/>
  <c r="K56" i="23"/>
  <c r="L56" i="23"/>
  <c r="M56" i="23"/>
  <c r="N56" i="23"/>
  <c r="O56" i="23"/>
  <c r="P56" i="23"/>
  <c r="Q56" i="23"/>
  <c r="R56" i="23"/>
  <c r="S56" i="23"/>
  <c r="T56" i="23"/>
  <c r="U56" i="23"/>
  <c r="V56" i="23"/>
  <c r="W56" i="23"/>
  <c r="X56" i="23"/>
  <c r="Y56" i="23"/>
  <c r="Z56" i="23"/>
  <c r="AA56" i="23"/>
  <c r="AB56" i="23"/>
  <c r="AC56" i="23"/>
  <c r="B56" i="23"/>
  <c r="B55" i="23"/>
  <c r="C55" i="22"/>
  <c r="D55" i="22"/>
  <c r="E55" i="22"/>
  <c r="F55" i="22"/>
  <c r="G55" i="22"/>
  <c r="H55" i="22"/>
  <c r="I55" i="22"/>
  <c r="J55" i="22"/>
  <c r="K55" i="22"/>
  <c r="L55" i="22"/>
  <c r="M55" i="22"/>
  <c r="N55" i="22"/>
  <c r="O55" i="22"/>
  <c r="P55" i="22"/>
  <c r="Q55" i="22"/>
  <c r="R55" i="22"/>
  <c r="S55" i="22"/>
  <c r="T55" i="22"/>
  <c r="U55" i="22"/>
  <c r="V55" i="22"/>
  <c r="W55" i="22"/>
  <c r="X55" i="22"/>
  <c r="Y55" i="22"/>
  <c r="Z55" i="22"/>
  <c r="AA55" i="22"/>
  <c r="AB55" i="22"/>
  <c r="AC55" i="22"/>
  <c r="B55" i="22"/>
  <c r="C55" i="27"/>
  <c r="D55" i="27"/>
  <c r="E55" i="27"/>
  <c r="F55" i="27"/>
  <c r="G55" i="27"/>
  <c r="H55" i="27"/>
  <c r="I55" i="27"/>
  <c r="J55" i="27"/>
  <c r="K55" i="27"/>
  <c r="L55" i="27"/>
  <c r="M55" i="27"/>
  <c r="N55" i="27"/>
  <c r="O55" i="27"/>
  <c r="P55" i="27"/>
  <c r="Q55" i="27"/>
  <c r="R55" i="27"/>
  <c r="S55" i="27"/>
  <c r="T55" i="27"/>
  <c r="U55" i="27"/>
  <c r="V55" i="27"/>
  <c r="W55" i="27"/>
  <c r="X55" i="27"/>
  <c r="Y55" i="27"/>
  <c r="Z55" i="27"/>
  <c r="AA55" i="27"/>
  <c r="AB55" i="27"/>
  <c r="AC55" i="27"/>
  <c r="B55" i="27"/>
  <c r="C55" i="3"/>
  <c r="D55" i="3"/>
  <c r="E55" i="3"/>
  <c r="F55" i="3"/>
  <c r="G55" i="3"/>
  <c r="H55" i="3"/>
  <c r="I55" i="3"/>
  <c r="J55" i="3"/>
  <c r="K55" i="3"/>
  <c r="L55" i="3"/>
  <c r="M55" i="3"/>
  <c r="N55" i="3"/>
  <c r="O55" i="3"/>
  <c r="P55" i="3"/>
  <c r="Q55" i="3"/>
  <c r="R55" i="3"/>
  <c r="S55" i="3"/>
  <c r="T55" i="3"/>
  <c r="U55" i="3"/>
  <c r="V55" i="3"/>
  <c r="W55" i="3"/>
  <c r="X55" i="3"/>
  <c r="Y55" i="3"/>
  <c r="Z55" i="3"/>
  <c r="AA55" i="3"/>
  <c r="AB55" i="3"/>
  <c r="AC55" i="3"/>
  <c r="B55" i="3"/>
  <c r="C55" i="26"/>
  <c r="D55" i="26"/>
  <c r="E55" i="26"/>
  <c r="F55" i="26"/>
  <c r="G55" i="26"/>
  <c r="H55" i="26"/>
  <c r="I55" i="26"/>
  <c r="J55" i="26"/>
  <c r="K55" i="26"/>
  <c r="L55" i="26"/>
  <c r="M55" i="26"/>
  <c r="N55" i="26"/>
  <c r="O55" i="26"/>
  <c r="P55" i="26"/>
  <c r="Q55" i="26"/>
  <c r="R55" i="26"/>
  <c r="S55" i="26"/>
  <c r="T55" i="26"/>
  <c r="U55" i="26"/>
  <c r="V55" i="26"/>
  <c r="W55" i="26"/>
  <c r="X55" i="26"/>
  <c r="Y55" i="26"/>
  <c r="Z55" i="26"/>
  <c r="AA55" i="26"/>
  <c r="AB55" i="26"/>
  <c r="AC55" i="26"/>
  <c r="B55" i="26"/>
  <c r="C56" i="22"/>
  <c r="D56" i="22"/>
  <c r="E56" i="22"/>
  <c r="F56" i="22"/>
  <c r="G56" i="22"/>
  <c r="H56" i="22"/>
  <c r="I56" i="22"/>
  <c r="J56" i="22"/>
  <c r="K56" i="22"/>
  <c r="L56" i="22"/>
  <c r="M56" i="22"/>
  <c r="N56" i="22"/>
  <c r="O56" i="22"/>
  <c r="P56" i="22"/>
  <c r="Q56" i="22"/>
  <c r="R56" i="22"/>
  <c r="S56" i="22"/>
  <c r="T56" i="22"/>
  <c r="U56" i="22"/>
  <c r="V56" i="22"/>
  <c r="W56" i="22"/>
  <c r="X56" i="22"/>
  <c r="Y56" i="22"/>
  <c r="Z56" i="22"/>
  <c r="AA56" i="22"/>
  <c r="AB56" i="22"/>
  <c r="AC56" i="22"/>
  <c r="B56" i="22"/>
  <c r="C56" i="27"/>
  <c r="D56" i="27"/>
  <c r="E56" i="27"/>
  <c r="F56" i="27"/>
  <c r="G56" i="27"/>
  <c r="H56" i="27"/>
  <c r="I56" i="27"/>
  <c r="J56" i="27"/>
  <c r="K56" i="27"/>
  <c r="L56" i="27"/>
  <c r="M56" i="27"/>
  <c r="N56" i="27"/>
  <c r="O56" i="27"/>
  <c r="P56" i="27"/>
  <c r="Q56" i="27"/>
  <c r="R56" i="27"/>
  <c r="S56" i="27"/>
  <c r="T56" i="27"/>
  <c r="U56" i="27"/>
  <c r="V56" i="27"/>
  <c r="W56" i="27"/>
  <c r="X56" i="27"/>
  <c r="Y56" i="27"/>
  <c r="Z56" i="27"/>
  <c r="AA56" i="27"/>
  <c r="AB56" i="27"/>
  <c r="AC56" i="27"/>
  <c r="B56" i="27"/>
  <c r="C56" i="3"/>
  <c r="D56" i="3"/>
  <c r="E56" i="3"/>
  <c r="F56" i="3"/>
  <c r="G56" i="3"/>
  <c r="H56" i="3"/>
  <c r="I56" i="3"/>
  <c r="J56" i="3"/>
  <c r="K56" i="3"/>
  <c r="L56" i="3"/>
  <c r="M56" i="3"/>
  <c r="N56" i="3"/>
  <c r="O56" i="3"/>
  <c r="P56" i="3"/>
  <c r="Q56" i="3"/>
  <c r="R56" i="3"/>
  <c r="S56" i="3"/>
  <c r="T56" i="3"/>
  <c r="U56" i="3"/>
  <c r="V56" i="3"/>
  <c r="W56" i="3"/>
  <c r="X56" i="3"/>
  <c r="Y56" i="3"/>
  <c r="Z56" i="3"/>
  <c r="AA56" i="3"/>
  <c r="AB56" i="3"/>
  <c r="AC56" i="3"/>
  <c r="B56" i="3"/>
  <c r="Z47" i="31" l="1"/>
  <c r="Z45" i="31"/>
  <c r="Z43" i="31"/>
  <c r="Z48" i="31"/>
  <c r="Z46" i="31"/>
  <c r="Z44" i="31"/>
  <c r="Z42" i="31"/>
  <c r="Z39" i="31"/>
  <c r="Z40" i="31"/>
  <c r="Z41" i="31"/>
  <c r="Z34" i="31"/>
  <c r="Z37" i="31" s="1"/>
  <c r="O48" i="31"/>
  <c r="O46" i="31"/>
  <c r="O44" i="31"/>
  <c r="O40" i="31"/>
  <c r="O45" i="31"/>
  <c r="O47" i="31"/>
  <c r="O42" i="31"/>
  <c r="O41" i="31"/>
  <c r="O39" i="31"/>
  <c r="O43" i="31"/>
  <c r="O34" i="31"/>
  <c r="O37" i="31" s="1"/>
  <c r="P48" i="30"/>
  <c r="P46" i="30"/>
  <c r="P44" i="30"/>
  <c r="P42" i="30"/>
  <c r="P40" i="30"/>
  <c r="P47" i="30"/>
  <c r="P45" i="30"/>
  <c r="P43" i="30"/>
  <c r="P41" i="30"/>
  <c r="P39" i="30"/>
  <c r="P34" i="30"/>
  <c r="P37" i="30" s="1"/>
  <c r="H48" i="30"/>
  <c r="H46" i="30"/>
  <c r="H44" i="30"/>
  <c r="H42" i="30"/>
  <c r="H40" i="30"/>
  <c r="H47" i="30"/>
  <c r="E113" i="30" s="1"/>
  <c r="H45" i="30"/>
  <c r="E111" i="30" s="1"/>
  <c r="H43" i="30"/>
  <c r="H41" i="30"/>
  <c r="H39" i="30"/>
  <c r="H34" i="30"/>
  <c r="H37" i="30" s="1"/>
  <c r="AB48" i="33"/>
  <c r="AB46" i="33"/>
  <c r="AB44" i="33"/>
  <c r="AB42" i="33"/>
  <c r="AB40" i="33"/>
  <c r="AB47" i="33"/>
  <c r="AB45" i="33"/>
  <c r="AB43" i="33"/>
  <c r="AB41" i="33"/>
  <c r="AB39" i="33"/>
  <c r="AB34" i="33"/>
  <c r="AB37" i="33" s="1"/>
  <c r="C47" i="31"/>
  <c r="C45" i="31"/>
  <c r="C43" i="31"/>
  <c r="C46" i="31"/>
  <c r="C42" i="31"/>
  <c r="C41" i="31"/>
  <c r="C39" i="31"/>
  <c r="C44" i="31"/>
  <c r="C48" i="31"/>
  <c r="C40" i="31"/>
  <c r="C34" i="31"/>
  <c r="C37" i="31" s="1"/>
  <c r="P47" i="33"/>
  <c r="P45" i="33"/>
  <c r="P43" i="33"/>
  <c r="P41" i="33"/>
  <c r="P39" i="33"/>
  <c r="P48" i="33"/>
  <c r="P46" i="33"/>
  <c r="P44" i="33"/>
  <c r="P42" i="33"/>
  <c r="P40" i="33"/>
  <c r="P34" i="33"/>
  <c r="P37" i="33" s="1"/>
  <c r="P48" i="31"/>
  <c r="P46" i="31"/>
  <c r="P44" i="31"/>
  <c r="P42" i="31"/>
  <c r="P47" i="31"/>
  <c r="P45" i="31"/>
  <c r="P43" i="31"/>
  <c r="P40" i="31"/>
  <c r="P41" i="31"/>
  <c r="P39" i="31"/>
  <c r="P34" i="31"/>
  <c r="P37" i="31" s="1"/>
  <c r="AB47" i="30"/>
  <c r="AB45" i="30"/>
  <c r="AB43" i="30"/>
  <c r="AB41" i="30"/>
  <c r="AB39" i="30"/>
  <c r="AB48" i="30"/>
  <c r="AB46" i="30"/>
  <c r="AB44" i="30"/>
  <c r="AB42" i="30"/>
  <c r="AB40" i="30"/>
  <c r="AB34" i="30"/>
  <c r="AB37" i="30" s="1"/>
  <c r="N45" i="30"/>
  <c r="N41" i="30"/>
  <c r="N46" i="30"/>
  <c r="N42" i="30"/>
  <c r="N47" i="30"/>
  <c r="N43" i="30"/>
  <c r="N39" i="30"/>
  <c r="N44" i="30"/>
  <c r="N48" i="30"/>
  <c r="N40" i="30"/>
  <c r="N34" i="30"/>
  <c r="N37" i="30" s="1"/>
  <c r="F47" i="30"/>
  <c r="F43" i="30"/>
  <c r="F39" i="30"/>
  <c r="F48" i="30"/>
  <c r="F44" i="30"/>
  <c r="F40" i="30"/>
  <c r="F45" i="30"/>
  <c r="F41" i="30"/>
  <c r="F42" i="30"/>
  <c r="F46" i="30"/>
  <c r="F34" i="30"/>
  <c r="F37" i="30" s="1"/>
  <c r="L48" i="33"/>
  <c r="L46" i="33"/>
  <c r="L44" i="33"/>
  <c r="L42" i="33"/>
  <c r="L40" i="33"/>
  <c r="L47" i="33"/>
  <c r="L45" i="33"/>
  <c r="L43" i="33"/>
  <c r="L41" i="33"/>
  <c r="L39" i="33"/>
  <c r="L34" i="33"/>
  <c r="L37" i="33" s="1"/>
  <c r="X48" i="30"/>
  <c r="X46" i="30"/>
  <c r="X44" i="30"/>
  <c r="X42" i="30"/>
  <c r="X40" i="30"/>
  <c r="X47" i="30"/>
  <c r="X45" i="30"/>
  <c r="X43" i="30"/>
  <c r="X41" i="30"/>
  <c r="X39" i="30"/>
  <c r="X34" i="30"/>
  <c r="X37" i="30" s="1"/>
  <c r="P48" i="29"/>
  <c r="P46" i="29"/>
  <c r="P44" i="29"/>
  <c r="P47" i="29"/>
  <c r="P45" i="29"/>
  <c r="P43" i="29"/>
  <c r="P41" i="29"/>
  <c r="P39" i="29"/>
  <c r="P42" i="29"/>
  <c r="P40" i="29"/>
  <c r="P34" i="29"/>
  <c r="P37" i="29" s="1"/>
  <c r="H47" i="33"/>
  <c r="H45" i="33"/>
  <c r="H43" i="33"/>
  <c r="E109" i="33" s="1"/>
  <c r="H41" i="33"/>
  <c r="H39" i="33"/>
  <c r="H48" i="33"/>
  <c r="H46" i="33"/>
  <c r="H44" i="33"/>
  <c r="H42" i="33"/>
  <c r="H40" i="33"/>
  <c r="H34" i="33"/>
  <c r="H37" i="33" s="1"/>
  <c r="J48" i="30"/>
  <c r="J44" i="30"/>
  <c r="J40" i="30"/>
  <c r="J45" i="30"/>
  <c r="J41" i="30"/>
  <c r="J46" i="30"/>
  <c r="J42" i="30"/>
  <c r="J39" i="30"/>
  <c r="J47" i="30"/>
  <c r="J43" i="30"/>
  <c r="J34" i="30"/>
  <c r="J37" i="30" s="1"/>
  <c r="Z48" i="30"/>
  <c r="Z44" i="30"/>
  <c r="Z40" i="30"/>
  <c r="Z45" i="30"/>
  <c r="Z41" i="30"/>
  <c r="Z46" i="30"/>
  <c r="Z42" i="30"/>
  <c r="Z39" i="30"/>
  <c r="Z43" i="30"/>
  <c r="Z47" i="30"/>
  <c r="Z34" i="30"/>
  <c r="Z37" i="30" s="1"/>
  <c r="L47" i="30"/>
  <c r="L45" i="30"/>
  <c r="L43" i="30"/>
  <c r="L41" i="30"/>
  <c r="L39" i="30"/>
  <c r="L48" i="30"/>
  <c r="L46" i="30"/>
  <c r="L44" i="30"/>
  <c r="L42" i="30"/>
  <c r="L40" i="30"/>
  <c r="L34" i="30"/>
  <c r="L37" i="30" s="1"/>
  <c r="D47" i="30"/>
  <c r="D45" i="30"/>
  <c r="D43" i="30"/>
  <c r="D41" i="30"/>
  <c r="D39" i="30"/>
  <c r="D48" i="30"/>
  <c r="D46" i="30"/>
  <c r="D44" i="30"/>
  <c r="D42" i="30"/>
  <c r="D40" i="30"/>
  <c r="D34" i="30"/>
  <c r="D37" i="30" s="1"/>
  <c r="L47" i="29"/>
  <c r="L45" i="29"/>
  <c r="L48" i="29"/>
  <c r="L46" i="29"/>
  <c r="L44" i="29"/>
  <c r="L42" i="29"/>
  <c r="L40" i="29"/>
  <c r="L43" i="29"/>
  <c r="L39" i="29"/>
  <c r="L41" i="29"/>
  <c r="L34" i="29"/>
  <c r="L37" i="29" s="1"/>
  <c r="D48" i="33"/>
  <c r="D46" i="33"/>
  <c r="D44" i="33"/>
  <c r="D42" i="33"/>
  <c r="D40" i="33"/>
  <c r="D47" i="33"/>
  <c r="D45" i="33"/>
  <c r="D43" i="33"/>
  <c r="D41" i="33"/>
  <c r="D39" i="33"/>
  <c r="D34" i="33"/>
  <c r="D37" i="33" s="1"/>
  <c r="K47" i="31"/>
  <c r="K45" i="31"/>
  <c r="K43" i="31"/>
  <c r="K48" i="31"/>
  <c r="K41" i="31"/>
  <c r="K39" i="31"/>
  <c r="K44" i="31"/>
  <c r="K42" i="31"/>
  <c r="K40" i="31"/>
  <c r="K46" i="31"/>
  <c r="K34" i="31"/>
  <c r="K37" i="31" s="1"/>
  <c r="AB47" i="31"/>
  <c r="AB45" i="31"/>
  <c r="AB43" i="31"/>
  <c r="AB48" i="31"/>
  <c r="AB46" i="31"/>
  <c r="AB44" i="31"/>
  <c r="AB42" i="31"/>
  <c r="AB39" i="31"/>
  <c r="AB40" i="31"/>
  <c r="AB41" i="31"/>
  <c r="AB34" i="31"/>
  <c r="AB37" i="31" s="1"/>
  <c r="B46" i="30"/>
  <c r="B42" i="30"/>
  <c r="B47" i="30"/>
  <c r="B43" i="30"/>
  <c r="B39" i="30"/>
  <c r="B48" i="30"/>
  <c r="B44" i="30"/>
  <c r="B40" i="30"/>
  <c r="B45" i="30"/>
  <c r="B41" i="30"/>
  <c r="B34" i="30"/>
  <c r="B37" i="30" s="1"/>
  <c r="H48" i="29"/>
  <c r="H46" i="29"/>
  <c r="H44" i="29"/>
  <c r="H47" i="29"/>
  <c r="E113" i="29" s="1"/>
  <c r="H45" i="29"/>
  <c r="E111" i="29" s="1"/>
  <c r="H43" i="29"/>
  <c r="H41" i="29"/>
  <c r="H39" i="29"/>
  <c r="H40" i="29"/>
  <c r="H42" i="29"/>
  <c r="H34" i="29"/>
  <c r="H37" i="29" s="1"/>
  <c r="E111" i="33"/>
  <c r="E113" i="33"/>
  <c r="E110" i="33"/>
  <c r="E106" i="33"/>
  <c r="C105" i="30"/>
  <c r="D105" i="30" s="1"/>
  <c r="E110" i="30"/>
  <c r="E109" i="30"/>
  <c r="E106" i="30"/>
  <c r="E108" i="30"/>
  <c r="E105" i="31"/>
  <c r="C105" i="31"/>
  <c r="D105" i="31" s="1"/>
  <c r="E105" i="32"/>
  <c r="C105" i="29"/>
  <c r="D105" i="29" s="1"/>
  <c r="E110" i="29"/>
  <c r="E108" i="29"/>
  <c r="E109" i="29"/>
  <c r="E106" i="29"/>
  <c r="V25" i="30"/>
  <c r="V27" i="30" s="1"/>
  <c r="AA35" i="33"/>
  <c r="C35" i="32"/>
  <c r="Y35" i="33"/>
  <c r="I35" i="33"/>
  <c r="Z35" i="33"/>
  <c r="Y35" i="32"/>
  <c r="I35" i="32"/>
  <c r="AB35" i="33"/>
  <c r="L35" i="33"/>
  <c r="D35" i="33"/>
  <c r="P35" i="32"/>
  <c r="H35" i="32"/>
  <c r="K35" i="33"/>
  <c r="C35" i="33"/>
  <c r="K35" i="32"/>
  <c r="B35" i="32"/>
  <c r="T25" i="31"/>
  <c r="T27" i="31" s="1"/>
  <c r="O35" i="33"/>
  <c r="G35" i="33"/>
  <c r="N35" i="33"/>
  <c r="O35" i="32"/>
  <c r="G35" i="32"/>
  <c r="AB35" i="32"/>
  <c r="N35" i="32"/>
  <c r="F35" i="32"/>
  <c r="AA35" i="32"/>
  <c r="B35" i="33"/>
  <c r="J35" i="32"/>
  <c r="L25" i="31"/>
  <c r="L27" i="31" s="1"/>
  <c r="AC35" i="33"/>
  <c r="M35" i="33"/>
  <c r="E35" i="33"/>
  <c r="F35" i="33"/>
  <c r="AC35" i="32"/>
  <c r="M35" i="32"/>
  <c r="E35" i="32"/>
  <c r="J35" i="33"/>
  <c r="P35" i="33"/>
  <c r="H35" i="33"/>
  <c r="Z35" i="32"/>
  <c r="L35" i="32"/>
  <c r="D35" i="32"/>
  <c r="V25" i="33"/>
  <c r="V27" i="33" s="1"/>
  <c r="V22" i="33"/>
  <c r="F25" i="33"/>
  <c r="F22" i="33"/>
  <c r="Z25" i="33"/>
  <c r="Z22" i="33"/>
  <c r="J25" i="33"/>
  <c r="J27" i="33" s="1"/>
  <c r="J22" i="33"/>
  <c r="H25" i="33"/>
  <c r="H22" i="33"/>
  <c r="P25" i="33"/>
  <c r="P27" i="33" s="1"/>
  <c r="P22" i="33"/>
  <c r="X25" i="33"/>
  <c r="X27" i="33" s="1"/>
  <c r="X22" i="33"/>
  <c r="C25" i="33"/>
  <c r="C22" i="33"/>
  <c r="G25" i="33"/>
  <c r="G22" i="33"/>
  <c r="K25" i="33"/>
  <c r="K27" i="33" s="1"/>
  <c r="K22" i="33"/>
  <c r="O25" i="33"/>
  <c r="O22" i="33"/>
  <c r="S25" i="33"/>
  <c r="S27" i="33" s="1"/>
  <c r="S22" i="33"/>
  <c r="W25" i="33"/>
  <c r="W27" i="33" s="1"/>
  <c r="W22" i="33"/>
  <c r="AA25" i="33"/>
  <c r="AA22" i="33"/>
  <c r="B25" i="32"/>
  <c r="B22" i="32"/>
  <c r="F25" i="32"/>
  <c r="F22" i="32"/>
  <c r="J25" i="32"/>
  <c r="J27" i="32" s="1"/>
  <c r="J22" i="32"/>
  <c r="N25" i="32"/>
  <c r="N22" i="32"/>
  <c r="R25" i="32"/>
  <c r="R27" i="32" s="1"/>
  <c r="R22" i="32"/>
  <c r="V25" i="32"/>
  <c r="V27" i="32" s="1"/>
  <c r="V22" i="32"/>
  <c r="Z25" i="32"/>
  <c r="Z22" i="32"/>
  <c r="C25" i="32"/>
  <c r="C22" i="32"/>
  <c r="G25" i="32"/>
  <c r="G22" i="32"/>
  <c r="K25" i="32"/>
  <c r="K27" i="32" s="1"/>
  <c r="K22" i="32"/>
  <c r="O25" i="32"/>
  <c r="O22" i="32"/>
  <c r="S25" i="32"/>
  <c r="S27" i="32" s="1"/>
  <c r="S22" i="32"/>
  <c r="W25" i="32"/>
  <c r="W27" i="32" s="1"/>
  <c r="W22" i="32"/>
  <c r="AA25" i="32"/>
  <c r="AA22" i="32"/>
  <c r="AB77" i="33"/>
  <c r="Z77" i="33"/>
  <c r="X77" i="33"/>
  <c r="P77" i="33"/>
  <c r="N77" i="33"/>
  <c r="L77" i="33"/>
  <c r="J77" i="33"/>
  <c r="J18" i="33" s="1"/>
  <c r="H77" i="33"/>
  <c r="H18" i="33" s="1"/>
  <c r="F77" i="33"/>
  <c r="F18" i="33" s="1"/>
  <c r="D77" i="33"/>
  <c r="D18" i="33" s="1"/>
  <c r="B77" i="33"/>
  <c r="B18" i="33" s="1"/>
  <c r="AB75" i="33"/>
  <c r="Z75" i="33"/>
  <c r="X75" i="33"/>
  <c r="V75" i="33"/>
  <c r="T75" i="33"/>
  <c r="R75" i="33"/>
  <c r="P75" i="33"/>
  <c r="N75" i="33"/>
  <c r="L75" i="33"/>
  <c r="J75" i="33"/>
  <c r="H75" i="33"/>
  <c r="F75" i="33"/>
  <c r="D75" i="33"/>
  <c r="B75" i="33"/>
  <c r="AA77" i="33"/>
  <c r="Q77" i="33"/>
  <c r="M77" i="33"/>
  <c r="I77" i="33"/>
  <c r="I18" i="33" s="1"/>
  <c r="E77" i="33"/>
  <c r="E18" i="33" s="1"/>
  <c r="AC75" i="33"/>
  <c r="Y75" i="33"/>
  <c r="U75" i="33"/>
  <c r="Q75" i="33"/>
  <c r="M75" i="33"/>
  <c r="I75" i="33"/>
  <c r="E75" i="33"/>
  <c r="Y77" i="33"/>
  <c r="K77" i="33"/>
  <c r="K18" i="33" s="1"/>
  <c r="C77" i="33"/>
  <c r="C18" i="33" s="1"/>
  <c r="W75" i="33"/>
  <c r="O75" i="33"/>
  <c r="G75" i="33"/>
  <c r="AC77" i="33"/>
  <c r="AC18" i="33" s="1"/>
  <c r="G77" i="33"/>
  <c r="G18" i="33" s="1"/>
  <c r="S75" i="33"/>
  <c r="C75" i="33"/>
  <c r="AA75" i="33"/>
  <c r="O77" i="33"/>
  <c r="K75" i="33"/>
  <c r="AC77" i="32"/>
  <c r="AC18" i="32" s="1"/>
  <c r="AA77" i="32"/>
  <c r="Y77" i="32"/>
  <c r="Q77" i="32"/>
  <c r="O77" i="32"/>
  <c r="M77" i="32"/>
  <c r="K77" i="32"/>
  <c r="K18" i="32" s="1"/>
  <c r="I77" i="32"/>
  <c r="I18" i="32" s="1"/>
  <c r="G77" i="32"/>
  <c r="G18" i="32" s="1"/>
  <c r="E77" i="32"/>
  <c r="E18" i="32" s="1"/>
  <c r="C77" i="32"/>
  <c r="C18" i="32" s="1"/>
  <c r="AC75" i="32"/>
  <c r="AA75" i="32"/>
  <c r="Y75" i="32"/>
  <c r="W75" i="32"/>
  <c r="U75" i="32"/>
  <c r="S75" i="32"/>
  <c r="Q75" i="32"/>
  <c r="O75" i="32"/>
  <c r="M75" i="32"/>
  <c r="K75" i="32"/>
  <c r="I75" i="32"/>
  <c r="G75" i="32"/>
  <c r="E75" i="32"/>
  <c r="C75" i="32"/>
  <c r="AB77" i="32"/>
  <c r="X77" i="32"/>
  <c r="N77" i="32"/>
  <c r="J77" i="32"/>
  <c r="J18" i="32" s="1"/>
  <c r="F77" i="32"/>
  <c r="F18" i="32" s="1"/>
  <c r="B77" i="32"/>
  <c r="B18" i="32" s="1"/>
  <c r="Z75" i="32"/>
  <c r="V75" i="32"/>
  <c r="R75" i="32"/>
  <c r="N75" i="32"/>
  <c r="J75" i="32"/>
  <c r="F75" i="32"/>
  <c r="B75" i="32"/>
  <c r="Z77" i="32"/>
  <c r="P77" i="32"/>
  <c r="L77" i="32"/>
  <c r="H77" i="32"/>
  <c r="H18" i="32" s="1"/>
  <c r="D77" i="32"/>
  <c r="D18" i="32" s="1"/>
  <c r="AB75" i="32"/>
  <c r="X75" i="32"/>
  <c r="T75" i="32"/>
  <c r="P75" i="32"/>
  <c r="L75" i="32"/>
  <c r="H75" i="32"/>
  <c r="D75" i="32"/>
  <c r="N25" i="33"/>
  <c r="N22" i="33"/>
  <c r="R25" i="33"/>
  <c r="R27" i="33" s="1"/>
  <c r="R22" i="33"/>
  <c r="B25" i="33"/>
  <c r="B22" i="33"/>
  <c r="D25" i="33"/>
  <c r="D22" i="33"/>
  <c r="L25" i="33"/>
  <c r="L27" i="33" s="1"/>
  <c r="L22" i="33"/>
  <c r="T25" i="33"/>
  <c r="T27" i="33" s="1"/>
  <c r="T22" i="33"/>
  <c r="AB25" i="33"/>
  <c r="AB22" i="33"/>
  <c r="E25" i="33"/>
  <c r="E27" i="33" s="1"/>
  <c r="E22" i="33"/>
  <c r="I25" i="33"/>
  <c r="I22" i="33"/>
  <c r="M25" i="33"/>
  <c r="M27" i="33" s="1"/>
  <c r="M22" i="33"/>
  <c r="Q25" i="33"/>
  <c r="Q27" i="33" s="1"/>
  <c r="Q22" i="33"/>
  <c r="U25" i="33"/>
  <c r="U27" i="33" s="1"/>
  <c r="U22" i="33"/>
  <c r="Y25" i="33"/>
  <c r="Y22" i="33"/>
  <c r="AC25" i="33"/>
  <c r="AC22" i="33"/>
  <c r="AC26" i="33" s="1"/>
  <c r="D25" i="32"/>
  <c r="D22" i="32"/>
  <c r="H25" i="32"/>
  <c r="H22" i="32"/>
  <c r="L25" i="32"/>
  <c r="L27" i="32" s="1"/>
  <c r="L22" i="32"/>
  <c r="P25" i="32"/>
  <c r="P27" i="32" s="1"/>
  <c r="P22" i="32"/>
  <c r="T25" i="32"/>
  <c r="T27" i="32" s="1"/>
  <c r="T22" i="32"/>
  <c r="X25" i="32"/>
  <c r="X27" i="32" s="1"/>
  <c r="X22" i="32"/>
  <c r="AB25" i="32"/>
  <c r="AB22" i="32"/>
  <c r="E25" i="32"/>
  <c r="E27" i="32" s="1"/>
  <c r="E22" i="32"/>
  <c r="I25" i="32"/>
  <c r="I22" i="32"/>
  <c r="M25" i="32"/>
  <c r="M27" i="32" s="1"/>
  <c r="M22" i="32"/>
  <c r="Q25" i="32"/>
  <c r="Q27" i="32" s="1"/>
  <c r="Q22" i="32"/>
  <c r="U25" i="32"/>
  <c r="U27" i="32" s="1"/>
  <c r="U22" i="32"/>
  <c r="Y25" i="32"/>
  <c r="Y22" i="32"/>
  <c r="AC25" i="32"/>
  <c r="AC22" i="32"/>
  <c r="AC26" i="32" s="1"/>
  <c r="P25" i="31"/>
  <c r="P27" i="31" s="1"/>
  <c r="P22" i="31"/>
  <c r="D25" i="31"/>
  <c r="H25" i="31"/>
  <c r="H22" i="31"/>
  <c r="H26" i="31" s="1"/>
  <c r="X25" i="31"/>
  <c r="X27" i="31" s="1"/>
  <c r="X22" i="31"/>
  <c r="AB25" i="31"/>
  <c r="AC77" i="31"/>
  <c r="AC18" i="31" s="1"/>
  <c r="AA77" i="31"/>
  <c r="Y77" i="31"/>
  <c r="Q77" i="31"/>
  <c r="O77" i="31"/>
  <c r="M77" i="31"/>
  <c r="K77" i="31"/>
  <c r="K18" i="31" s="1"/>
  <c r="I77" i="31"/>
  <c r="I18" i="31" s="1"/>
  <c r="G77" i="31"/>
  <c r="G18" i="31" s="1"/>
  <c r="E77" i="31"/>
  <c r="E18" i="31" s="1"/>
  <c r="C77" i="31"/>
  <c r="C18" i="31" s="1"/>
  <c r="AC75" i="31"/>
  <c r="AA75" i="31"/>
  <c r="Y75" i="31"/>
  <c r="W75" i="31"/>
  <c r="U75" i="31"/>
  <c r="S75" i="31"/>
  <c r="Q75" i="31"/>
  <c r="O75" i="31"/>
  <c r="M75" i="31"/>
  <c r="K75" i="31"/>
  <c r="I75" i="31"/>
  <c r="G75" i="31"/>
  <c r="E75" i="31"/>
  <c r="C75" i="31"/>
  <c r="Z77" i="31"/>
  <c r="P77" i="31"/>
  <c r="L77" i="31"/>
  <c r="H77" i="31"/>
  <c r="H18" i="31" s="1"/>
  <c r="D77" i="31"/>
  <c r="D18" i="31" s="1"/>
  <c r="AB75" i="31"/>
  <c r="X75" i="31"/>
  <c r="T75" i="31"/>
  <c r="P75" i="31"/>
  <c r="L75" i="31"/>
  <c r="H75" i="31"/>
  <c r="D75" i="31"/>
  <c r="AB77" i="31"/>
  <c r="X77" i="31"/>
  <c r="N77" i="31"/>
  <c r="J77" i="31"/>
  <c r="J18" i="31" s="1"/>
  <c r="F77" i="31"/>
  <c r="F18" i="31" s="1"/>
  <c r="B77" i="31"/>
  <c r="B18" i="31" s="1"/>
  <c r="Z75" i="31"/>
  <c r="V75" i="31"/>
  <c r="R75" i="31"/>
  <c r="N75" i="31"/>
  <c r="J75" i="31"/>
  <c r="F75" i="31"/>
  <c r="B75" i="31"/>
  <c r="V25" i="31"/>
  <c r="V27" i="31" s="1"/>
  <c r="V22" i="31"/>
  <c r="N25" i="31"/>
  <c r="N22" i="31"/>
  <c r="F25" i="31"/>
  <c r="F22" i="31"/>
  <c r="C25" i="31"/>
  <c r="C22" i="31"/>
  <c r="G25" i="31"/>
  <c r="G22" i="31"/>
  <c r="K25" i="31"/>
  <c r="K27" i="31" s="1"/>
  <c r="K22" i="31"/>
  <c r="O25" i="31"/>
  <c r="O22" i="31"/>
  <c r="S25" i="31"/>
  <c r="S27" i="31" s="1"/>
  <c r="S22" i="31"/>
  <c r="W25" i="31"/>
  <c r="W27" i="31" s="1"/>
  <c r="W22" i="31"/>
  <c r="AA25" i="31"/>
  <c r="AA22" i="31"/>
  <c r="AB26" i="31"/>
  <c r="AB77" i="29"/>
  <c r="AB35" i="29" s="1"/>
  <c r="Z77" i="29"/>
  <c r="Z35" i="29" s="1"/>
  <c r="X77" i="29"/>
  <c r="P77" i="29"/>
  <c r="P35" i="29" s="1"/>
  <c r="N77" i="29"/>
  <c r="N35" i="29" s="1"/>
  <c r="L77" i="29"/>
  <c r="L35" i="29" s="1"/>
  <c r="J77" i="29"/>
  <c r="H77" i="29"/>
  <c r="F77" i="29"/>
  <c r="D77" i="29"/>
  <c r="B77" i="29"/>
  <c r="AB75" i="29"/>
  <c r="Z75" i="29"/>
  <c r="X75" i="29"/>
  <c r="V75" i="29"/>
  <c r="AC77" i="29"/>
  <c r="Y77" i="29"/>
  <c r="Y35" i="29" s="1"/>
  <c r="O77" i="29"/>
  <c r="O35" i="29" s="1"/>
  <c r="K77" i="29"/>
  <c r="G77" i="29"/>
  <c r="C77" i="29"/>
  <c r="AA75" i="29"/>
  <c r="W75" i="29"/>
  <c r="T75" i="29"/>
  <c r="R75" i="29"/>
  <c r="P75" i="29"/>
  <c r="N75" i="29"/>
  <c r="L75" i="29"/>
  <c r="J75" i="29"/>
  <c r="H75" i="29"/>
  <c r="F75" i="29"/>
  <c r="D75" i="29"/>
  <c r="B75" i="29"/>
  <c r="Q77" i="29"/>
  <c r="I77" i="29"/>
  <c r="AC75" i="29"/>
  <c r="U75" i="29"/>
  <c r="Q75" i="29"/>
  <c r="M75" i="29"/>
  <c r="I75" i="29"/>
  <c r="E75" i="29"/>
  <c r="AA77" i="29"/>
  <c r="AA35" i="29" s="1"/>
  <c r="M77" i="29"/>
  <c r="M35" i="29" s="1"/>
  <c r="E77" i="29"/>
  <c r="Y75" i="29"/>
  <c r="S75" i="29"/>
  <c r="O75" i="29"/>
  <c r="K75" i="29"/>
  <c r="G75" i="29"/>
  <c r="C75" i="29"/>
  <c r="Z25" i="30"/>
  <c r="Z22" i="30"/>
  <c r="J25" i="30"/>
  <c r="J27" i="30" s="1"/>
  <c r="J22" i="30"/>
  <c r="H25" i="30"/>
  <c r="H22" i="30"/>
  <c r="P25" i="30"/>
  <c r="P27" i="30" s="1"/>
  <c r="P22" i="30"/>
  <c r="X25" i="30"/>
  <c r="X27" i="30" s="1"/>
  <c r="X22" i="30"/>
  <c r="C25" i="30"/>
  <c r="C22" i="30"/>
  <c r="G25" i="30"/>
  <c r="G22" i="30"/>
  <c r="K25" i="30"/>
  <c r="K27" i="30" s="1"/>
  <c r="K22" i="30"/>
  <c r="O25" i="30"/>
  <c r="O22" i="30"/>
  <c r="S25" i="30"/>
  <c r="S27" i="30" s="1"/>
  <c r="S22" i="30"/>
  <c r="W25" i="30"/>
  <c r="W27" i="30" s="1"/>
  <c r="W22" i="30"/>
  <c r="AA25" i="30"/>
  <c r="AA22" i="30"/>
  <c r="V22" i="29"/>
  <c r="V25" i="29"/>
  <c r="V27" i="29" s="1"/>
  <c r="N22" i="29"/>
  <c r="N25" i="29"/>
  <c r="F22" i="29"/>
  <c r="F25" i="29"/>
  <c r="F25" i="30"/>
  <c r="F22" i="30"/>
  <c r="AC25" i="29"/>
  <c r="AC22" i="29"/>
  <c r="AC26" i="29" s="1"/>
  <c r="Y25" i="29"/>
  <c r="Y22" i="29"/>
  <c r="U25" i="29"/>
  <c r="U27" i="29" s="1"/>
  <c r="U22" i="29"/>
  <c r="Q25" i="29"/>
  <c r="Q27" i="29" s="1"/>
  <c r="Q22" i="29"/>
  <c r="M25" i="29"/>
  <c r="M27" i="29" s="1"/>
  <c r="M22" i="29"/>
  <c r="I25" i="29"/>
  <c r="I22" i="29"/>
  <c r="E25" i="29"/>
  <c r="E27" i="29" s="1"/>
  <c r="E22" i="29"/>
  <c r="AB22" i="29"/>
  <c r="AB25" i="29"/>
  <c r="T25" i="29"/>
  <c r="T27" i="29" s="1"/>
  <c r="T22" i="29"/>
  <c r="L25" i="29"/>
  <c r="L27" i="29" s="1"/>
  <c r="L22" i="29"/>
  <c r="D25" i="29"/>
  <c r="D22" i="29"/>
  <c r="Z26" i="29"/>
  <c r="Z27" i="29" s="1"/>
  <c r="Z25" i="31"/>
  <c r="Z22" i="31"/>
  <c r="R25" i="31"/>
  <c r="R27" i="31" s="1"/>
  <c r="R22" i="31"/>
  <c r="J25" i="31"/>
  <c r="J27" i="31" s="1"/>
  <c r="J22" i="31"/>
  <c r="B25" i="31"/>
  <c r="B22" i="31"/>
  <c r="E25" i="31"/>
  <c r="E27" i="31" s="1"/>
  <c r="E22" i="31"/>
  <c r="I25" i="31"/>
  <c r="I22" i="31"/>
  <c r="M25" i="31"/>
  <c r="M27" i="31" s="1"/>
  <c r="M22" i="31"/>
  <c r="Q25" i="31"/>
  <c r="Q27" i="31" s="1"/>
  <c r="Q22" i="31"/>
  <c r="U25" i="31"/>
  <c r="U27" i="31" s="1"/>
  <c r="U22" i="31"/>
  <c r="Y25" i="31"/>
  <c r="Y22" i="31"/>
  <c r="AC25" i="31"/>
  <c r="AC22" i="31"/>
  <c r="AC26" i="31" s="1"/>
  <c r="D26" i="31"/>
  <c r="AB77" i="30"/>
  <c r="Z77" i="30"/>
  <c r="X77" i="30"/>
  <c r="P77" i="30"/>
  <c r="AA77" i="30"/>
  <c r="Q77" i="30"/>
  <c r="N77" i="30"/>
  <c r="L77" i="30"/>
  <c r="J77" i="30"/>
  <c r="J18" i="30" s="1"/>
  <c r="H77" i="30"/>
  <c r="H18" i="30" s="1"/>
  <c r="F77" i="30"/>
  <c r="F18" i="30" s="1"/>
  <c r="D77" i="30"/>
  <c r="D18" i="30" s="1"/>
  <c r="B77" i="30"/>
  <c r="B18" i="30" s="1"/>
  <c r="AB75" i="30"/>
  <c r="Z75" i="30"/>
  <c r="X75" i="30"/>
  <c r="V75" i="30"/>
  <c r="T75" i="30"/>
  <c r="R75" i="30"/>
  <c r="P75" i="30"/>
  <c r="N75" i="30"/>
  <c r="L75" i="30"/>
  <c r="J75" i="30"/>
  <c r="H75" i="30"/>
  <c r="F75" i="30"/>
  <c r="D75" i="30"/>
  <c r="B75" i="30"/>
  <c r="AC77" i="30"/>
  <c r="AC18" i="30" s="1"/>
  <c r="O77" i="30"/>
  <c r="K77" i="30"/>
  <c r="K18" i="30" s="1"/>
  <c r="G77" i="30"/>
  <c r="G18" i="30" s="1"/>
  <c r="C77" i="30"/>
  <c r="C18" i="30" s="1"/>
  <c r="AA75" i="30"/>
  <c r="W75" i="30"/>
  <c r="S75" i="30"/>
  <c r="O75" i="30"/>
  <c r="K75" i="30"/>
  <c r="G75" i="30"/>
  <c r="C75" i="30"/>
  <c r="Y77" i="30"/>
  <c r="M77" i="30"/>
  <c r="I77" i="30"/>
  <c r="I18" i="30" s="1"/>
  <c r="E77" i="30"/>
  <c r="E18" i="30" s="1"/>
  <c r="AC75" i="30"/>
  <c r="Y75" i="30"/>
  <c r="U75" i="30"/>
  <c r="Q75" i="30"/>
  <c r="M75" i="30"/>
  <c r="I75" i="30"/>
  <c r="E75" i="30"/>
  <c r="R25" i="30"/>
  <c r="R27" i="30" s="1"/>
  <c r="R22" i="30"/>
  <c r="B25" i="30"/>
  <c r="B22" i="30"/>
  <c r="D25" i="30"/>
  <c r="D22" i="30"/>
  <c r="L25" i="30"/>
  <c r="L27" i="30" s="1"/>
  <c r="L22" i="30"/>
  <c r="T25" i="30"/>
  <c r="T27" i="30" s="1"/>
  <c r="T22" i="30"/>
  <c r="AB25" i="30"/>
  <c r="AB22" i="30"/>
  <c r="E25" i="30"/>
  <c r="E27" i="30" s="1"/>
  <c r="E22" i="30"/>
  <c r="I25" i="30"/>
  <c r="I22" i="30"/>
  <c r="M25" i="30"/>
  <c r="M27" i="30" s="1"/>
  <c r="M22" i="30"/>
  <c r="Q25" i="30"/>
  <c r="Q27" i="30" s="1"/>
  <c r="Q22" i="30"/>
  <c r="U25" i="30"/>
  <c r="U27" i="30" s="1"/>
  <c r="U22" i="30"/>
  <c r="Y25" i="30"/>
  <c r="Y22" i="30"/>
  <c r="AC25" i="30"/>
  <c r="AC22" i="30"/>
  <c r="AC26" i="30" s="1"/>
  <c r="R22" i="29"/>
  <c r="R25" i="29"/>
  <c r="R27" i="29" s="1"/>
  <c r="J22" i="29"/>
  <c r="J25" i="29"/>
  <c r="J27" i="29" s="1"/>
  <c r="B22" i="29"/>
  <c r="B25" i="29"/>
  <c r="N25" i="30"/>
  <c r="N22" i="30"/>
  <c r="AA25" i="29"/>
  <c r="AA22" i="29"/>
  <c r="W25" i="29"/>
  <c r="W27" i="29" s="1"/>
  <c r="W22" i="29"/>
  <c r="S25" i="29"/>
  <c r="S27" i="29" s="1"/>
  <c r="S22" i="29"/>
  <c r="O25" i="29"/>
  <c r="O22" i="29"/>
  <c r="K25" i="29"/>
  <c r="K27" i="29" s="1"/>
  <c r="K22" i="29"/>
  <c r="G25" i="29"/>
  <c r="G22" i="29"/>
  <c r="C25" i="29"/>
  <c r="C22" i="29"/>
  <c r="X25" i="29"/>
  <c r="X27" i="29" s="1"/>
  <c r="X22" i="29"/>
  <c r="P25" i="29"/>
  <c r="P27" i="29" s="1"/>
  <c r="P22" i="29"/>
  <c r="H25" i="29"/>
  <c r="H22" i="29"/>
  <c r="N64" i="20"/>
  <c r="M64" i="20"/>
  <c r="L64" i="20"/>
  <c r="K64" i="20"/>
  <c r="J64" i="20"/>
  <c r="I64" i="20"/>
  <c r="H64" i="20"/>
  <c r="G64" i="20"/>
  <c r="F64" i="20"/>
  <c r="E64" i="20"/>
  <c r="D64" i="20"/>
  <c r="C64" i="20"/>
  <c r="B64" i="20"/>
  <c r="A64" i="20"/>
  <c r="N64" i="19"/>
  <c r="M64" i="19"/>
  <c r="L64" i="19"/>
  <c r="K64" i="19"/>
  <c r="J64" i="19"/>
  <c r="I64" i="19"/>
  <c r="H64" i="19"/>
  <c r="G64" i="19"/>
  <c r="F64" i="19"/>
  <c r="E64" i="19"/>
  <c r="D64" i="19"/>
  <c r="C64" i="19"/>
  <c r="B64" i="19"/>
  <c r="A64" i="19"/>
  <c r="I77" i="8"/>
  <c r="H77" i="8"/>
  <c r="G77" i="8"/>
  <c r="C77" i="8"/>
  <c r="B77" i="8"/>
  <c r="N64" i="8"/>
  <c r="M64" i="8"/>
  <c r="L64" i="8"/>
  <c r="K64" i="8"/>
  <c r="J64" i="8"/>
  <c r="I64" i="8"/>
  <c r="H64" i="8"/>
  <c r="G64" i="8"/>
  <c r="F64" i="8"/>
  <c r="E64" i="8"/>
  <c r="D64" i="8"/>
  <c r="C64" i="8"/>
  <c r="B64" i="8"/>
  <c r="A64" i="8"/>
  <c r="B80" i="8" a="1"/>
  <c r="B80" i="8" s="1"/>
  <c r="B81" i="8" s="1"/>
  <c r="L77" i="8" s="1"/>
  <c r="A55" i="27"/>
  <c r="A56" i="27"/>
  <c r="A57" i="27"/>
  <c r="A58" i="27"/>
  <c r="A59" i="27"/>
  <c r="A60" i="27"/>
  <c r="A61" i="27"/>
  <c r="A62" i="27"/>
  <c r="A63" i="27"/>
  <c r="A55" i="22"/>
  <c r="A56" i="22"/>
  <c r="A57" i="22"/>
  <c r="A58" i="22"/>
  <c r="A59" i="22"/>
  <c r="A60" i="22"/>
  <c r="A61" i="22"/>
  <c r="A62" i="22"/>
  <c r="A63" i="22"/>
  <c r="A55" i="23"/>
  <c r="A56" i="23"/>
  <c r="A57" i="23"/>
  <c r="A58" i="23"/>
  <c r="A59" i="23"/>
  <c r="A60" i="23"/>
  <c r="A61" i="23"/>
  <c r="A62" i="23"/>
  <c r="A63" i="23"/>
  <c r="A55" i="7"/>
  <c r="A56" i="7"/>
  <c r="A57" i="7"/>
  <c r="A58" i="7"/>
  <c r="A59" i="7"/>
  <c r="A60" i="7"/>
  <c r="A61" i="7"/>
  <c r="A62" i="7"/>
  <c r="A63" i="7"/>
  <c r="A55" i="25"/>
  <c r="A56" i="25"/>
  <c r="A57" i="25"/>
  <c r="A58" i="25"/>
  <c r="A59" i="25"/>
  <c r="A60" i="25"/>
  <c r="A61" i="25"/>
  <c r="A62" i="25"/>
  <c r="A63" i="25"/>
  <c r="A55" i="28"/>
  <c r="A56" i="28"/>
  <c r="A57" i="28"/>
  <c r="A58" i="28"/>
  <c r="A59" i="28"/>
  <c r="A60" i="28"/>
  <c r="A61" i="28"/>
  <c r="A62" i="28"/>
  <c r="A63" i="28"/>
  <c r="N64" i="28"/>
  <c r="M64" i="28"/>
  <c r="L64" i="28"/>
  <c r="K64" i="28"/>
  <c r="J64" i="28"/>
  <c r="I64" i="28"/>
  <c r="H64" i="28"/>
  <c r="G64" i="28"/>
  <c r="F64" i="28"/>
  <c r="E64" i="28"/>
  <c r="D64" i="28"/>
  <c r="C64" i="28"/>
  <c r="B64" i="28"/>
  <c r="A64" i="28"/>
  <c r="N64" i="25"/>
  <c r="M64" i="25"/>
  <c r="L64" i="25"/>
  <c r="K64" i="25"/>
  <c r="J64" i="25"/>
  <c r="I64" i="25"/>
  <c r="H64" i="25"/>
  <c r="G64" i="25"/>
  <c r="F64" i="25"/>
  <c r="E64" i="25"/>
  <c r="D64" i="25"/>
  <c r="C64" i="25"/>
  <c r="B64" i="25"/>
  <c r="A64" i="25"/>
  <c r="N64" i="7"/>
  <c r="M64" i="7"/>
  <c r="L64" i="7"/>
  <c r="K64" i="7"/>
  <c r="J64" i="7"/>
  <c r="I64" i="7"/>
  <c r="H64" i="7"/>
  <c r="G64" i="7"/>
  <c r="F64" i="7"/>
  <c r="E64" i="7"/>
  <c r="D64" i="7"/>
  <c r="C64" i="7"/>
  <c r="B64" i="7"/>
  <c r="A64" i="7"/>
  <c r="AC64" i="23"/>
  <c r="AB64" i="23"/>
  <c r="AA64" i="23"/>
  <c r="Z64" i="23"/>
  <c r="Y64" i="23"/>
  <c r="X64" i="23"/>
  <c r="W64" i="23"/>
  <c r="V64" i="23"/>
  <c r="U64" i="23"/>
  <c r="T64" i="23"/>
  <c r="S64" i="23"/>
  <c r="R64" i="23"/>
  <c r="Q64" i="23"/>
  <c r="P64" i="23"/>
  <c r="O64" i="23"/>
  <c r="N64" i="23"/>
  <c r="M64" i="23"/>
  <c r="L64" i="23"/>
  <c r="K64" i="23"/>
  <c r="J64" i="23"/>
  <c r="I64" i="23"/>
  <c r="H64" i="23"/>
  <c r="G64" i="23"/>
  <c r="F64" i="23"/>
  <c r="E64" i="23"/>
  <c r="D64" i="23"/>
  <c r="C64" i="23"/>
  <c r="B64" i="23"/>
  <c r="A64" i="23"/>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A64" i="22"/>
  <c r="AC64" i="27"/>
  <c r="AB64" i="27"/>
  <c r="AA64" i="27"/>
  <c r="Z64" i="27"/>
  <c r="Y64" i="27"/>
  <c r="X64" i="27"/>
  <c r="W64" i="27"/>
  <c r="V64" i="27"/>
  <c r="U64" i="27"/>
  <c r="T64" i="27"/>
  <c r="S64" i="27"/>
  <c r="R64" i="27"/>
  <c r="Q64" i="27"/>
  <c r="P64" i="27"/>
  <c r="O64" i="27"/>
  <c r="N64" i="27"/>
  <c r="M64" i="27"/>
  <c r="L64" i="27"/>
  <c r="K64" i="27"/>
  <c r="J64" i="27"/>
  <c r="I64" i="27"/>
  <c r="H64" i="27"/>
  <c r="G64" i="27"/>
  <c r="F64" i="27"/>
  <c r="E64" i="27"/>
  <c r="D64" i="27"/>
  <c r="C64" i="27"/>
  <c r="B64" i="27"/>
  <c r="A64" i="27"/>
  <c r="A55" i="3"/>
  <c r="A56" i="3"/>
  <c r="A57" i="3"/>
  <c r="A58" i="3"/>
  <c r="A59" i="3"/>
  <c r="A60" i="3"/>
  <c r="A61" i="3"/>
  <c r="A62" i="3"/>
  <c r="A63" i="3"/>
  <c r="AC64" i="3"/>
  <c r="AB64" i="3"/>
  <c r="AA64" i="3"/>
  <c r="Z64" i="3"/>
  <c r="Y64" i="3"/>
  <c r="X64" i="3"/>
  <c r="W64" i="3"/>
  <c r="V64" i="3"/>
  <c r="U64" i="3"/>
  <c r="T64" i="3"/>
  <c r="S64" i="3"/>
  <c r="R64" i="3"/>
  <c r="Q64" i="3"/>
  <c r="P64" i="3"/>
  <c r="O64" i="3"/>
  <c r="N64" i="3"/>
  <c r="M64" i="3"/>
  <c r="L64" i="3"/>
  <c r="K64" i="3"/>
  <c r="J64" i="3"/>
  <c r="I64" i="3"/>
  <c r="H64" i="3"/>
  <c r="G64" i="3"/>
  <c r="F64" i="3"/>
  <c r="E64" i="3"/>
  <c r="D64" i="3"/>
  <c r="C64" i="3"/>
  <c r="B64" i="3"/>
  <c r="A64" i="3"/>
  <c r="L28" i="31" l="1"/>
  <c r="E105" i="33"/>
  <c r="E105" i="30"/>
  <c r="E105" i="29"/>
  <c r="D27" i="31"/>
  <c r="X28" i="30"/>
  <c r="Z28" i="29"/>
  <c r="W28" i="30"/>
  <c r="W28" i="31"/>
  <c r="O28" i="31"/>
  <c r="G28" i="31"/>
  <c r="S28" i="32"/>
  <c r="G28" i="30"/>
  <c r="V28" i="29"/>
  <c r="S28" i="33"/>
  <c r="R28" i="29"/>
  <c r="T28" i="31"/>
  <c r="H27" i="31"/>
  <c r="W28" i="32"/>
  <c r="O28" i="32"/>
  <c r="G28" i="32"/>
  <c r="W28" i="33"/>
  <c r="O28" i="33"/>
  <c r="G28" i="33"/>
  <c r="X35" i="29"/>
  <c r="M28" i="29"/>
  <c r="U28" i="29"/>
  <c r="S28" i="30"/>
  <c r="N28" i="29"/>
  <c r="AA28" i="32"/>
  <c r="Y26" i="32"/>
  <c r="Y27" i="32" s="1"/>
  <c r="K28" i="32"/>
  <c r="I26" i="32"/>
  <c r="I27" i="32" s="1"/>
  <c r="C28" i="32"/>
  <c r="AB26" i="32"/>
  <c r="AB27" i="32" s="1"/>
  <c r="Z28" i="32"/>
  <c r="V28" i="32"/>
  <c r="R28" i="32"/>
  <c r="N28" i="32"/>
  <c r="J28" i="32"/>
  <c r="H26" i="32"/>
  <c r="H27" i="32" s="1"/>
  <c r="F28" i="32"/>
  <c r="D26" i="32"/>
  <c r="D27" i="32" s="1"/>
  <c r="AA28" i="33"/>
  <c r="Y26" i="33"/>
  <c r="Y27" i="33" s="1"/>
  <c r="K28" i="33"/>
  <c r="I26" i="33"/>
  <c r="I27" i="33" s="1"/>
  <c r="C28" i="33"/>
  <c r="AB26" i="33"/>
  <c r="AB27" i="33" s="1"/>
  <c r="V28" i="33"/>
  <c r="N28" i="33"/>
  <c r="F28" i="33"/>
  <c r="D26" i="33"/>
  <c r="D27" i="33" s="1"/>
  <c r="D28" i="33"/>
  <c r="B26" i="33"/>
  <c r="B27" i="33" s="1"/>
  <c r="T28" i="33"/>
  <c r="N26" i="33"/>
  <c r="N27" i="33" s="1"/>
  <c r="P28" i="33"/>
  <c r="AA26" i="32"/>
  <c r="AA27" i="32" s="1"/>
  <c r="B28" i="32"/>
  <c r="Y28" i="32"/>
  <c r="U28" i="32"/>
  <c r="Q28" i="32"/>
  <c r="O26" i="32"/>
  <c r="O27" i="32" s="1"/>
  <c r="M28" i="32"/>
  <c r="I28" i="32"/>
  <c r="G26" i="32"/>
  <c r="G27" i="32" s="1"/>
  <c r="E28" i="32"/>
  <c r="C26" i="32"/>
  <c r="C27" i="32" s="1"/>
  <c r="AB28" i="32"/>
  <c r="Z26" i="32"/>
  <c r="Z27" i="32" s="1"/>
  <c r="X28" i="32"/>
  <c r="T28" i="32"/>
  <c r="P28" i="32"/>
  <c r="N26" i="32"/>
  <c r="N27" i="32" s="1"/>
  <c r="L28" i="32"/>
  <c r="H28" i="32"/>
  <c r="F26" i="32"/>
  <c r="F27" i="32" s="1"/>
  <c r="D28" i="32"/>
  <c r="B26" i="32"/>
  <c r="B27" i="32" s="1"/>
  <c r="AA26" i="33"/>
  <c r="AA27" i="33" s="1"/>
  <c r="B28" i="33"/>
  <c r="Y28" i="33"/>
  <c r="U28" i="33"/>
  <c r="Q28" i="33"/>
  <c r="O26" i="33"/>
  <c r="O27" i="33" s="1"/>
  <c r="M28" i="33"/>
  <c r="I28" i="33"/>
  <c r="G26" i="33"/>
  <c r="G27" i="33" s="1"/>
  <c r="E28" i="33"/>
  <c r="C26" i="33"/>
  <c r="C27" i="33" s="1"/>
  <c r="Z28" i="33"/>
  <c r="R28" i="33"/>
  <c r="J28" i="33"/>
  <c r="H26" i="33"/>
  <c r="H27" i="33" s="1"/>
  <c r="L28" i="33"/>
  <c r="Z26" i="33"/>
  <c r="Z27" i="33" s="1"/>
  <c r="AB28" i="33"/>
  <c r="F26" i="33"/>
  <c r="F27" i="33" s="1"/>
  <c r="H28" i="33"/>
  <c r="X28" i="33"/>
  <c r="AC28" i="32"/>
  <c r="AC27" i="32"/>
  <c r="AC28" i="33"/>
  <c r="AC27" i="33"/>
  <c r="F28" i="31"/>
  <c r="AB27" i="31"/>
  <c r="J28" i="29"/>
  <c r="H26" i="29"/>
  <c r="H27" i="29" s="1"/>
  <c r="E28" i="29"/>
  <c r="C26" i="29"/>
  <c r="C27" i="29" s="1"/>
  <c r="I28" i="29"/>
  <c r="G26" i="29"/>
  <c r="G27" i="29" s="1"/>
  <c r="Q28" i="29"/>
  <c r="O26" i="29"/>
  <c r="O27" i="29" s="1"/>
  <c r="Y28" i="29"/>
  <c r="AA26" i="29"/>
  <c r="AA27" i="29" s="1"/>
  <c r="B28" i="29"/>
  <c r="N26" i="30"/>
  <c r="N27" i="30" s="1"/>
  <c r="P28" i="30"/>
  <c r="AA28" i="30"/>
  <c r="Y26" i="30"/>
  <c r="Y27" i="30" s="1"/>
  <c r="O28" i="30"/>
  <c r="K28" i="30"/>
  <c r="I26" i="30"/>
  <c r="I27" i="30" s="1"/>
  <c r="C28" i="30"/>
  <c r="AB26" i="30"/>
  <c r="V28" i="30"/>
  <c r="N28" i="30"/>
  <c r="F28" i="30"/>
  <c r="D26" i="30"/>
  <c r="D27" i="30" s="1"/>
  <c r="D28" i="30"/>
  <c r="B26" i="30"/>
  <c r="B27" i="30" s="1"/>
  <c r="T28" i="30"/>
  <c r="V28" i="31"/>
  <c r="AC28" i="31"/>
  <c r="AC27" i="31"/>
  <c r="C28" i="29"/>
  <c r="AB26" i="29"/>
  <c r="AB27" i="29" s="1"/>
  <c r="AC28" i="29"/>
  <c r="AC27" i="29"/>
  <c r="H28" i="29"/>
  <c r="F26" i="29"/>
  <c r="F27" i="29" s="1"/>
  <c r="P28" i="29"/>
  <c r="N26" i="29"/>
  <c r="N27" i="29" s="1"/>
  <c r="X28" i="29"/>
  <c r="I35" i="29"/>
  <c r="I18" i="29"/>
  <c r="C18" i="29"/>
  <c r="K35" i="29"/>
  <c r="K18" i="29"/>
  <c r="B18" i="29"/>
  <c r="F35" i="29"/>
  <c r="F18" i="29"/>
  <c r="J35" i="29"/>
  <c r="J18" i="29"/>
  <c r="AA26" i="31"/>
  <c r="AA27" i="31" s="1"/>
  <c r="B28" i="31"/>
  <c r="Y28" i="31"/>
  <c r="U28" i="31"/>
  <c r="Q28" i="31"/>
  <c r="O26" i="31"/>
  <c r="O27" i="31" s="1"/>
  <c r="M28" i="31"/>
  <c r="I28" i="31"/>
  <c r="G26" i="31"/>
  <c r="G27" i="31" s="1"/>
  <c r="E28" i="31"/>
  <c r="C26" i="31"/>
  <c r="C27" i="31" s="1"/>
  <c r="H28" i="31"/>
  <c r="F26" i="31"/>
  <c r="F27" i="31" s="1"/>
  <c r="P28" i="31"/>
  <c r="N26" i="31"/>
  <c r="N27" i="31" s="1"/>
  <c r="X28" i="31"/>
  <c r="D28" i="29"/>
  <c r="B26" i="29"/>
  <c r="B27" i="29" s="1"/>
  <c r="L28" i="29"/>
  <c r="T28" i="29"/>
  <c r="AC28" i="30"/>
  <c r="AC27" i="30"/>
  <c r="AB27" i="30"/>
  <c r="AA28" i="31"/>
  <c r="Y26" i="31"/>
  <c r="Y27" i="31" s="1"/>
  <c r="Z28" i="31"/>
  <c r="S28" i="31"/>
  <c r="R28" i="31"/>
  <c r="K28" i="31"/>
  <c r="I26" i="31"/>
  <c r="I27" i="31" s="1"/>
  <c r="J28" i="31"/>
  <c r="D28" i="31"/>
  <c r="B26" i="31"/>
  <c r="B27" i="31" s="1"/>
  <c r="AB28" i="31"/>
  <c r="Z26" i="31"/>
  <c r="Z27" i="31" s="1"/>
  <c r="AB28" i="29"/>
  <c r="F28" i="29"/>
  <c r="D26" i="29"/>
  <c r="D27" i="29" s="1"/>
  <c r="G28" i="29"/>
  <c r="K28" i="29"/>
  <c r="I26" i="29"/>
  <c r="I27" i="29" s="1"/>
  <c r="O28" i="29"/>
  <c r="S28" i="29"/>
  <c r="W28" i="29"/>
  <c r="AA28" i="29"/>
  <c r="Y26" i="29"/>
  <c r="Y27" i="29" s="1"/>
  <c r="F26" i="30"/>
  <c r="F27" i="30" s="1"/>
  <c r="H28" i="30"/>
  <c r="AA26" i="30"/>
  <c r="AA27" i="30" s="1"/>
  <c r="B28" i="30"/>
  <c r="Y28" i="30"/>
  <c r="U28" i="30"/>
  <c r="Q28" i="30"/>
  <c r="O26" i="30"/>
  <c r="O27" i="30" s="1"/>
  <c r="M28" i="30"/>
  <c r="I28" i="30"/>
  <c r="G26" i="30"/>
  <c r="G27" i="30" s="1"/>
  <c r="E28" i="30"/>
  <c r="C26" i="30"/>
  <c r="C27" i="30" s="1"/>
  <c r="Z28" i="30"/>
  <c r="R28" i="30"/>
  <c r="J28" i="30"/>
  <c r="H26" i="30"/>
  <c r="H27" i="30" s="1"/>
  <c r="L28" i="30"/>
  <c r="Z26" i="30"/>
  <c r="Z27" i="30" s="1"/>
  <c r="AB28" i="30"/>
  <c r="E35" i="29"/>
  <c r="E18" i="29"/>
  <c r="G35" i="29"/>
  <c r="G18" i="29"/>
  <c r="AC35" i="29"/>
  <c r="AC18" i="29"/>
  <c r="D35" i="29"/>
  <c r="D18" i="29"/>
  <c r="H35" i="29"/>
  <c r="H18" i="29"/>
  <c r="N28" i="31"/>
  <c r="C28" i="31"/>
  <c r="C74" i="8"/>
  <c r="E74" i="8"/>
  <c r="G74" i="8"/>
  <c r="I74" i="8"/>
  <c r="K74" i="8"/>
  <c r="M74" i="8"/>
  <c r="C75" i="8"/>
  <c r="E75" i="8"/>
  <c r="G75" i="8"/>
  <c r="I75" i="8"/>
  <c r="K75" i="8"/>
  <c r="M75" i="8"/>
  <c r="E77" i="8"/>
  <c r="K77" i="8"/>
  <c r="M77" i="8"/>
  <c r="C78" i="8"/>
  <c r="E78" i="8"/>
  <c r="G78" i="8"/>
  <c r="I78" i="8"/>
  <c r="K78" i="8"/>
  <c r="M78" i="8"/>
  <c r="B74" i="8"/>
  <c r="D74" i="8"/>
  <c r="F74" i="8"/>
  <c r="H74" i="8"/>
  <c r="J74" i="8"/>
  <c r="L74" i="8"/>
  <c r="B75" i="8"/>
  <c r="D75" i="8"/>
  <c r="F75" i="8"/>
  <c r="H75" i="8"/>
  <c r="J75" i="8"/>
  <c r="L75" i="8"/>
  <c r="D77" i="8"/>
  <c r="F77" i="8"/>
  <c r="J77" i="8"/>
  <c r="B78" i="8"/>
  <c r="D78" i="8"/>
  <c r="F78" i="8"/>
  <c r="H78" i="8"/>
  <c r="J78" i="8"/>
  <c r="L78" i="8"/>
  <c r="C64" i="26"/>
  <c r="D64" i="26"/>
  <c r="E64" i="26"/>
  <c r="F64" i="26"/>
  <c r="G64" i="26"/>
  <c r="H64" i="26"/>
  <c r="I64" i="26"/>
  <c r="J64" i="26"/>
  <c r="K64" i="26"/>
  <c r="L64" i="26"/>
  <c r="M64" i="26"/>
  <c r="N64" i="26"/>
  <c r="O64" i="26"/>
  <c r="P64" i="26"/>
  <c r="Q64" i="26"/>
  <c r="R64" i="26"/>
  <c r="S64" i="26"/>
  <c r="T64" i="26"/>
  <c r="U64" i="26"/>
  <c r="V64" i="26"/>
  <c r="W64" i="26"/>
  <c r="X64" i="26"/>
  <c r="Y64" i="26"/>
  <c r="Z64" i="26"/>
  <c r="AA64" i="26"/>
  <c r="AB64" i="26"/>
  <c r="AC64" i="26"/>
  <c r="B64" i="26"/>
  <c r="A64" i="26"/>
  <c r="A63" i="26"/>
  <c r="A62" i="26"/>
  <c r="A61" i="26"/>
  <c r="A60" i="26"/>
  <c r="A59" i="26"/>
  <c r="A58" i="26"/>
  <c r="A57" i="26"/>
  <c r="A56" i="26"/>
  <c r="A55" i="26"/>
  <c r="N30" i="20"/>
  <c r="M30" i="20"/>
  <c r="L30" i="20"/>
  <c r="K30" i="20"/>
  <c r="J30" i="20"/>
  <c r="I30" i="20"/>
  <c r="H30" i="20"/>
  <c r="G30" i="20"/>
  <c r="F30" i="20"/>
  <c r="E30" i="20"/>
  <c r="D30" i="20"/>
  <c r="C30" i="20"/>
  <c r="B30" i="20"/>
  <c r="N18" i="20"/>
  <c r="M18" i="20"/>
  <c r="L18" i="20"/>
  <c r="K18" i="20"/>
  <c r="J18" i="20"/>
  <c r="I18" i="20"/>
  <c r="H18" i="20"/>
  <c r="G18" i="20"/>
  <c r="F18" i="20"/>
  <c r="E18" i="20"/>
  <c r="D18" i="20"/>
  <c r="C18" i="20"/>
  <c r="B18" i="20"/>
  <c r="B11" i="20"/>
  <c r="N30" i="19"/>
  <c r="M30" i="19"/>
  <c r="L30" i="19"/>
  <c r="K30" i="19"/>
  <c r="J30" i="19"/>
  <c r="I30" i="19"/>
  <c r="H30" i="19"/>
  <c r="G30" i="19"/>
  <c r="F30" i="19"/>
  <c r="E30" i="19"/>
  <c r="D30" i="19"/>
  <c r="C30" i="19"/>
  <c r="B30" i="19"/>
  <c r="N18" i="19"/>
  <c r="M18" i="19"/>
  <c r="L18" i="19"/>
  <c r="K18" i="19"/>
  <c r="J18" i="19"/>
  <c r="I18" i="19"/>
  <c r="H18" i="19"/>
  <c r="G18" i="19"/>
  <c r="F18" i="19"/>
  <c r="E18" i="19"/>
  <c r="D18" i="19"/>
  <c r="C18" i="19"/>
  <c r="B18" i="19"/>
  <c r="B11" i="19"/>
  <c r="N30" i="8"/>
  <c r="M30" i="8"/>
  <c r="L30" i="8"/>
  <c r="K30" i="8"/>
  <c r="J30" i="8"/>
  <c r="F30" i="8"/>
  <c r="E30" i="8"/>
  <c r="D30" i="8"/>
  <c r="N18" i="8"/>
  <c r="M18" i="8"/>
  <c r="L18" i="8"/>
  <c r="K18" i="8"/>
  <c r="J18" i="8"/>
  <c r="I18" i="8"/>
  <c r="H18" i="8"/>
  <c r="G18" i="8"/>
  <c r="F18" i="8"/>
  <c r="E18" i="8"/>
  <c r="D18" i="8"/>
  <c r="C18" i="8"/>
  <c r="B18" i="8"/>
  <c r="B11" i="8"/>
  <c r="I30" i="8" s="1"/>
  <c r="N30" i="28"/>
  <c r="M30" i="28"/>
  <c r="L30" i="28"/>
  <c r="K30" i="28"/>
  <c r="J30" i="28"/>
  <c r="I30" i="28"/>
  <c r="H30" i="28"/>
  <c r="G30" i="28"/>
  <c r="F30" i="28"/>
  <c r="E30" i="28"/>
  <c r="D30" i="28"/>
  <c r="C30" i="28"/>
  <c r="B30" i="28"/>
  <c r="N18" i="28"/>
  <c r="M18" i="28"/>
  <c r="L18" i="28"/>
  <c r="K18" i="28"/>
  <c r="J18" i="28"/>
  <c r="I18" i="28"/>
  <c r="H18" i="28"/>
  <c r="G18" i="28"/>
  <c r="F18" i="28"/>
  <c r="E18" i="28"/>
  <c r="D18" i="28"/>
  <c r="C18" i="28"/>
  <c r="B18" i="28"/>
  <c r="B11" i="28"/>
  <c r="N30" i="25"/>
  <c r="M30" i="25"/>
  <c r="L30" i="25"/>
  <c r="K30" i="25"/>
  <c r="J30" i="25"/>
  <c r="I30" i="25"/>
  <c r="H30" i="25"/>
  <c r="G30" i="25"/>
  <c r="F30" i="25"/>
  <c r="E30" i="25"/>
  <c r="D30" i="25"/>
  <c r="C30" i="25"/>
  <c r="B30" i="25"/>
  <c r="N18" i="25"/>
  <c r="M18" i="25"/>
  <c r="L18" i="25"/>
  <c r="K18" i="25"/>
  <c r="J18" i="25"/>
  <c r="I18" i="25"/>
  <c r="H18" i="25"/>
  <c r="G18" i="25"/>
  <c r="F18" i="25"/>
  <c r="E18" i="25"/>
  <c r="D18" i="25"/>
  <c r="C18" i="25"/>
  <c r="B18" i="25"/>
  <c r="B11" i="25"/>
  <c r="N30" i="7"/>
  <c r="M30" i="7"/>
  <c r="L30" i="7"/>
  <c r="K30" i="7"/>
  <c r="J30" i="7"/>
  <c r="I30" i="7"/>
  <c r="H30" i="7"/>
  <c r="G30" i="7"/>
  <c r="F30" i="7"/>
  <c r="E30" i="7"/>
  <c r="D30" i="7"/>
  <c r="C30" i="7"/>
  <c r="B30" i="7"/>
  <c r="B11" i="7"/>
  <c r="X30" i="23"/>
  <c r="W30" i="23"/>
  <c r="V30" i="23"/>
  <c r="U30" i="23"/>
  <c r="T30" i="23"/>
  <c r="S30" i="23"/>
  <c r="R30" i="23"/>
  <c r="Q30" i="23"/>
  <c r="P30" i="23"/>
  <c r="M30" i="23"/>
  <c r="L30" i="23"/>
  <c r="K30" i="23"/>
  <c r="J30" i="23"/>
  <c r="E30" i="23"/>
  <c r="X26" i="23"/>
  <c r="W26" i="23"/>
  <c r="V26" i="23"/>
  <c r="U26" i="23"/>
  <c r="T26" i="23"/>
  <c r="S26" i="23"/>
  <c r="R26" i="23"/>
  <c r="Q26" i="23"/>
  <c r="P26" i="23"/>
  <c r="M26" i="23"/>
  <c r="L26" i="23"/>
  <c r="K26" i="23"/>
  <c r="J26" i="23"/>
  <c r="E26" i="23"/>
  <c r="AC24" i="23"/>
  <c r="AB24" i="23"/>
  <c r="AA24" i="23"/>
  <c r="Z24" i="23"/>
  <c r="Y24" i="23"/>
  <c r="X24" i="23"/>
  <c r="Q24" i="23"/>
  <c r="O24" i="23"/>
  <c r="N24" i="23"/>
  <c r="K24" i="23"/>
  <c r="I24" i="23"/>
  <c r="H24" i="23"/>
  <c r="G24" i="23"/>
  <c r="F24" i="23"/>
  <c r="E24" i="23"/>
  <c r="D24" i="23"/>
  <c r="C24" i="23"/>
  <c r="B24" i="23"/>
  <c r="AB18" i="23"/>
  <c r="AA18" i="23"/>
  <c r="Z18" i="23"/>
  <c r="Y18" i="23"/>
  <c r="X18" i="23"/>
  <c r="W18" i="23"/>
  <c r="V18" i="23"/>
  <c r="U18" i="23"/>
  <c r="T18" i="23"/>
  <c r="S18" i="23"/>
  <c r="R18" i="23"/>
  <c r="Q18" i="23"/>
  <c r="P18" i="23"/>
  <c r="O18" i="23"/>
  <c r="N18" i="23"/>
  <c r="M18" i="23"/>
  <c r="L18" i="23"/>
  <c r="B11" i="23"/>
  <c r="AB30" i="23" s="1"/>
  <c r="X30" i="22"/>
  <c r="W30" i="22"/>
  <c r="V30" i="22"/>
  <c r="U30" i="22"/>
  <c r="T30" i="22"/>
  <c r="S30" i="22"/>
  <c r="R30" i="22"/>
  <c r="Q30" i="22"/>
  <c r="P30" i="22"/>
  <c r="M30" i="22"/>
  <c r="L30" i="22"/>
  <c r="K30" i="22"/>
  <c r="J30" i="22"/>
  <c r="E30" i="22"/>
  <c r="X26" i="22"/>
  <c r="W26" i="22"/>
  <c r="V26" i="22"/>
  <c r="U26" i="22"/>
  <c r="T26" i="22"/>
  <c r="S26" i="22"/>
  <c r="R26" i="22"/>
  <c r="Q26" i="22"/>
  <c r="P26" i="22"/>
  <c r="M26" i="22"/>
  <c r="L26" i="22"/>
  <c r="K26" i="22"/>
  <c r="J26" i="22"/>
  <c r="E26" i="22"/>
  <c r="AC24" i="22"/>
  <c r="AB24" i="22"/>
  <c r="AA24" i="22"/>
  <c r="Z24" i="22"/>
  <c r="Y24" i="22"/>
  <c r="X24" i="22"/>
  <c r="Q24" i="22"/>
  <c r="O24" i="22"/>
  <c r="N24" i="22"/>
  <c r="K24" i="22"/>
  <c r="I24" i="22"/>
  <c r="H24" i="22"/>
  <c r="G24" i="22"/>
  <c r="F24" i="22"/>
  <c r="E24" i="22"/>
  <c r="D24" i="22"/>
  <c r="C24" i="22"/>
  <c r="B24" i="22"/>
  <c r="AB18" i="22"/>
  <c r="AA18" i="22"/>
  <c r="Z18" i="22"/>
  <c r="Y18" i="22"/>
  <c r="X18" i="22"/>
  <c r="W18" i="22"/>
  <c r="V18" i="22"/>
  <c r="U18" i="22"/>
  <c r="T18" i="22"/>
  <c r="S18" i="22"/>
  <c r="R18" i="22"/>
  <c r="Q18" i="22"/>
  <c r="P18" i="22"/>
  <c r="O18" i="22"/>
  <c r="N18" i="22"/>
  <c r="M18" i="22"/>
  <c r="L18" i="22"/>
  <c r="B11" i="22"/>
  <c r="AB30" i="22" s="1"/>
  <c r="X30" i="27"/>
  <c r="W30" i="27"/>
  <c r="V30" i="27"/>
  <c r="U30" i="27"/>
  <c r="T30" i="27"/>
  <c r="S30" i="27"/>
  <c r="R30" i="27"/>
  <c r="Q30" i="27"/>
  <c r="P30" i="27"/>
  <c r="M30" i="27"/>
  <c r="L30" i="27"/>
  <c r="K30" i="27"/>
  <c r="J30" i="27"/>
  <c r="E30" i="27"/>
  <c r="X26" i="27"/>
  <c r="W26" i="27"/>
  <c r="V26" i="27"/>
  <c r="U26" i="27"/>
  <c r="T26" i="27"/>
  <c r="S26" i="27"/>
  <c r="R26" i="27"/>
  <c r="Q26" i="27"/>
  <c r="P26" i="27"/>
  <c r="M26" i="27"/>
  <c r="L26" i="27"/>
  <c r="K26" i="27"/>
  <c r="J26" i="27"/>
  <c r="E26" i="27"/>
  <c r="AC24" i="27"/>
  <c r="AB24" i="27"/>
  <c r="AA24" i="27"/>
  <c r="Z24" i="27"/>
  <c r="Y24" i="27"/>
  <c r="X24" i="27"/>
  <c r="Q24" i="27"/>
  <c r="O24" i="27"/>
  <c r="N24" i="27"/>
  <c r="K24" i="27"/>
  <c r="I24" i="27"/>
  <c r="H24" i="27"/>
  <c r="G24" i="27"/>
  <c r="F24" i="27"/>
  <c r="E24" i="27"/>
  <c r="D24" i="27"/>
  <c r="C24" i="27"/>
  <c r="B24" i="27"/>
  <c r="AB18" i="27"/>
  <c r="AA18" i="27"/>
  <c r="Z18" i="27"/>
  <c r="Y18" i="27"/>
  <c r="X18" i="27"/>
  <c r="W18" i="27"/>
  <c r="V18" i="27"/>
  <c r="U18" i="27"/>
  <c r="T18" i="27"/>
  <c r="S18" i="27"/>
  <c r="R18" i="27"/>
  <c r="Q18" i="27"/>
  <c r="P18" i="27"/>
  <c r="O18" i="27"/>
  <c r="N18" i="27"/>
  <c r="M18" i="27"/>
  <c r="L18" i="27"/>
  <c r="B11" i="27"/>
  <c r="AB30" i="27" s="1"/>
  <c r="X30" i="3"/>
  <c r="W30" i="3"/>
  <c r="V30" i="3"/>
  <c r="U30" i="3"/>
  <c r="T30" i="3"/>
  <c r="S30" i="3"/>
  <c r="R30" i="3"/>
  <c r="Q30" i="3"/>
  <c r="P30" i="3"/>
  <c r="M30" i="3"/>
  <c r="L30" i="3"/>
  <c r="K30" i="3"/>
  <c r="J30" i="3"/>
  <c r="E30" i="3"/>
  <c r="X26" i="3"/>
  <c r="W26" i="3"/>
  <c r="V26" i="3"/>
  <c r="U26" i="3"/>
  <c r="T26" i="3"/>
  <c r="S26" i="3"/>
  <c r="R26" i="3"/>
  <c r="Q26" i="3"/>
  <c r="P26" i="3"/>
  <c r="M26" i="3"/>
  <c r="L26" i="3"/>
  <c r="K26" i="3"/>
  <c r="J26" i="3"/>
  <c r="E26" i="3"/>
  <c r="AC24" i="3"/>
  <c r="AB24" i="3"/>
  <c r="AA24" i="3"/>
  <c r="Z24" i="3"/>
  <c r="Y24" i="3"/>
  <c r="X24" i="3"/>
  <c r="Q24" i="3"/>
  <c r="O24" i="3"/>
  <c r="N24" i="3"/>
  <c r="K24" i="3"/>
  <c r="I24" i="3"/>
  <c r="H24" i="3"/>
  <c r="G24" i="3"/>
  <c r="F24" i="3"/>
  <c r="E24" i="3"/>
  <c r="D24" i="3"/>
  <c r="C24" i="3"/>
  <c r="B24" i="3"/>
  <c r="AB18" i="3"/>
  <c r="AA18" i="3"/>
  <c r="Z18" i="3"/>
  <c r="Y18" i="3"/>
  <c r="X18" i="3"/>
  <c r="W18" i="3"/>
  <c r="V18" i="3"/>
  <c r="U18" i="3"/>
  <c r="T18" i="3"/>
  <c r="S18" i="3"/>
  <c r="R18" i="3"/>
  <c r="Q18" i="3"/>
  <c r="P18" i="3"/>
  <c r="O18" i="3"/>
  <c r="N18" i="3"/>
  <c r="M18" i="3"/>
  <c r="L18" i="3"/>
  <c r="B11" i="3"/>
  <c r="AB30" i="3" s="1"/>
  <c r="E30" i="26"/>
  <c r="J30" i="26"/>
  <c r="K30" i="26"/>
  <c r="L30" i="26"/>
  <c r="M30" i="26"/>
  <c r="P30" i="26"/>
  <c r="Q30" i="26"/>
  <c r="R30" i="26"/>
  <c r="S30" i="26"/>
  <c r="T30" i="26"/>
  <c r="U30" i="26"/>
  <c r="V30" i="26"/>
  <c r="W30" i="26"/>
  <c r="X30" i="26"/>
  <c r="B11" i="26"/>
  <c r="D30" i="26" s="1"/>
  <c r="AA30" i="26" l="1"/>
  <c r="O30" i="26"/>
  <c r="G30" i="26"/>
  <c r="C30" i="26"/>
  <c r="AC30" i="26"/>
  <c r="Y30" i="26"/>
  <c r="I30" i="26"/>
  <c r="B30" i="26"/>
  <c r="AB30" i="26"/>
  <c r="Z30" i="26"/>
  <c r="N30" i="26"/>
  <c r="H30" i="26"/>
  <c r="F30" i="26"/>
  <c r="B30" i="8"/>
  <c r="H30" i="8"/>
  <c r="C30" i="8"/>
  <c r="G30" i="8"/>
  <c r="C30" i="23"/>
  <c r="G30" i="23"/>
  <c r="I30" i="23"/>
  <c r="O30" i="23"/>
  <c r="Y30" i="23"/>
  <c r="AA30" i="23"/>
  <c r="AC30" i="23"/>
  <c r="B30" i="23"/>
  <c r="D30" i="23"/>
  <c r="F30" i="23"/>
  <c r="H30" i="23"/>
  <c r="N30" i="23"/>
  <c r="Z30" i="23"/>
  <c r="C30" i="22"/>
  <c r="G30" i="22"/>
  <c r="I30" i="22"/>
  <c r="O30" i="22"/>
  <c r="Y30" i="22"/>
  <c r="AA30" i="22"/>
  <c r="AC30" i="22"/>
  <c r="B30" i="22"/>
  <c r="D30" i="22"/>
  <c r="F30" i="22"/>
  <c r="H30" i="22"/>
  <c r="N30" i="22"/>
  <c r="Z30" i="22"/>
  <c r="C30" i="27"/>
  <c r="G30" i="27"/>
  <c r="I30" i="27"/>
  <c r="O30" i="27"/>
  <c r="Y30" i="27"/>
  <c r="AA30" i="27"/>
  <c r="AC30" i="27"/>
  <c r="B30" i="27"/>
  <c r="D30" i="27"/>
  <c r="F30" i="27"/>
  <c r="H30" i="27"/>
  <c r="N30" i="27"/>
  <c r="Z30" i="27"/>
  <c r="C30" i="3"/>
  <c r="G30" i="3"/>
  <c r="I30" i="3"/>
  <c r="O30" i="3"/>
  <c r="Y30" i="3"/>
  <c r="AA30" i="3"/>
  <c r="AC30" i="3"/>
  <c r="B30" i="3"/>
  <c r="D30" i="3"/>
  <c r="F30" i="3"/>
  <c r="H30" i="3"/>
  <c r="N30" i="3"/>
  <c r="Z30" i="3"/>
  <c r="M63" i="20"/>
  <c r="L63" i="20"/>
  <c r="K63" i="20"/>
  <c r="J63" i="20"/>
  <c r="I63" i="20"/>
  <c r="H63" i="20"/>
  <c r="G63" i="20"/>
  <c r="F63" i="20"/>
  <c r="E63" i="20"/>
  <c r="D63" i="20"/>
  <c r="C63" i="20"/>
  <c r="B63" i="20"/>
  <c r="M62" i="20"/>
  <c r="L62" i="20"/>
  <c r="K62" i="20"/>
  <c r="J62" i="20"/>
  <c r="I62" i="20"/>
  <c r="H62" i="20"/>
  <c r="G62" i="20"/>
  <c r="F62" i="20"/>
  <c r="E62" i="20"/>
  <c r="D62" i="20"/>
  <c r="C62" i="20"/>
  <c r="B62" i="20"/>
  <c r="M61" i="20"/>
  <c r="L61" i="20"/>
  <c r="K61" i="20"/>
  <c r="J61" i="20"/>
  <c r="I61" i="20"/>
  <c r="H61" i="20"/>
  <c r="G61" i="20"/>
  <c r="F61" i="20"/>
  <c r="E61" i="20"/>
  <c r="D61" i="20"/>
  <c r="C61" i="20"/>
  <c r="B61" i="20"/>
  <c r="N60" i="20"/>
  <c r="M60" i="20"/>
  <c r="L60" i="20"/>
  <c r="K60" i="20"/>
  <c r="J60" i="20"/>
  <c r="I60" i="20"/>
  <c r="H60" i="20"/>
  <c r="G60" i="20"/>
  <c r="F60" i="20"/>
  <c r="E60" i="20"/>
  <c r="D60" i="20"/>
  <c r="C60" i="20"/>
  <c r="B60" i="20"/>
  <c r="N59" i="20"/>
  <c r="M59" i="20"/>
  <c r="L59" i="20"/>
  <c r="K59" i="20"/>
  <c r="J59" i="20"/>
  <c r="I59" i="20"/>
  <c r="H59" i="20"/>
  <c r="G59" i="20"/>
  <c r="F59" i="20"/>
  <c r="E59" i="20"/>
  <c r="D59" i="20"/>
  <c r="C59" i="20"/>
  <c r="B59" i="20"/>
  <c r="N58" i="20"/>
  <c r="M58" i="20"/>
  <c r="L58" i="20"/>
  <c r="K58" i="20"/>
  <c r="J58" i="20"/>
  <c r="I58" i="20"/>
  <c r="H58" i="20"/>
  <c r="G58" i="20"/>
  <c r="F58" i="20"/>
  <c r="E58" i="20"/>
  <c r="D58" i="20"/>
  <c r="C58" i="20"/>
  <c r="B58" i="20"/>
  <c r="N57" i="20"/>
  <c r="M57" i="20"/>
  <c r="L57" i="20"/>
  <c r="K57" i="20"/>
  <c r="J57" i="20"/>
  <c r="I57" i="20"/>
  <c r="H57" i="20"/>
  <c r="G57" i="20"/>
  <c r="F57" i="20"/>
  <c r="E57" i="20"/>
  <c r="D57" i="20"/>
  <c r="C57" i="20"/>
  <c r="B57" i="20"/>
  <c r="M56" i="20"/>
  <c r="L56" i="20"/>
  <c r="K56" i="20"/>
  <c r="J56" i="20"/>
  <c r="I56" i="20"/>
  <c r="H56" i="20"/>
  <c r="G56" i="20"/>
  <c r="F56" i="20"/>
  <c r="E56" i="20"/>
  <c r="D56" i="20"/>
  <c r="C56" i="20"/>
  <c r="B56" i="20"/>
  <c r="M63" i="19"/>
  <c r="L63" i="19"/>
  <c r="K63" i="19"/>
  <c r="J63" i="19"/>
  <c r="I63" i="19"/>
  <c r="H63" i="19"/>
  <c r="G63" i="19"/>
  <c r="F63" i="19"/>
  <c r="E63" i="19"/>
  <c r="D63" i="19"/>
  <c r="C63" i="19"/>
  <c r="B63" i="19"/>
  <c r="M62" i="19"/>
  <c r="L62" i="19"/>
  <c r="K62" i="19"/>
  <c r="J62" i="19"/>
  <c r="I62" i="19"/>
  <c r="H62" i="19"/>
  <c r="G62" i="19"/>
  <c r="F62" i="19"/>
  <c r="E62" i="19"/>
  <c r="D62" i="19"/>
  <c r="C62" i="19"/>
  <c r="B62" i="19"/>
  <c r="M61" i="19"/>
  <c r="L61" i="19"/>
  <c r="K61" i="19"/>
  <c r="J61" i="19"/>
  <c r="I61" i="19"/>
  <c r="H61" i="19"/>
  <c r="G61" i="19"/>
  <c r="F61" i="19"/>
  <c r="E61" i="19"/>
  <c r="D61" i="19"/>
  <c r="C61" i="19"/>
  <c r="B61" i="19"/>
  <c r="N60" i="19"/>
  <c r="M60" i="19"/>
  <c r="L60" i="19"/>
  <c r="K60" i="19"/>
  <c r="J60" i="19"/>
  <c r="I60" i="19"/>
  <c r="H60" i="19"/>
  <c r="G60" i="19"/>
  <c r="F60" i="19"/>
  <c r="E60" i="19"/>
  <c r="D60" i="19"/>
  <c r="C60" i="19"/>
  <c r="B60" i="19"/>
  <c r="N59" i="19"/>
  <c r="M59" i="19"/>
  <c r="L59" i="19"/>
  <c r="K59" i="19"/>
  <c r="J59" i="19"/>
  <c r="I59" i="19"/>
  <c r="H59" i="19"/>
  <c r="G59" i="19"/>
  <c r="F59" i="19"/>
  <c r="E59" i="19"/>
  <c r="D59" i="19"/>
  <c r="C59" i="19"/>
  <c r="B59" i="19"/>
  <c r="N58" i="19"/>
  <c r="M58" i="19"/>
  <c r="L58" i="19"/>
  <c r="K58" i="19"/>
  <c r="J58" i="19"/>
  <c r="I58" i="19"/>
  <c r="H58" i="19"/>
  <c r="G58" i="19"/>
  <c r="F58" i="19"/>
  <c r="E58" i="19"/>
  <c r="D58" i="19"/>
  <c r="C58" i="19"/>
  <c r="B58" i="19"/>
  <c r="N57" i="19"/>
  <c r="M57" i="19"/>
  <c r="L57" i="19"/>
  <c r="K57" i="19"/>
  <c r="J57" i="19"/>
  <c r="I57" i="19"/>
  <c r="H57" i="19"/>
  <c r="G57" i="19"/>
  <c r="F57" i="19"/>
  <c r="E57" i="19"/>
  <c r="D57" i="19"/>
  <c r="C57" i="19"/>
  <c r="B57" i="19"/>
  <c r="M56" i="19"/>
  <c r="L56" i="19"/>
  <c r="K56" i="19"/>
  <c r="J56" i="19"/>
  <c r="I56" i="19"/>
  <c r="H56" i="19"/>
  <c r="G56" i="19"/>
  <c r="F56" i="19"/>
  <c r="E56" i="19"/>
  <c r="D56" i="19"/>
  <c r="C56" i="19"/>
  <c r="B56" i="19"/>
  <c r="M63" i="8"/>
  <c r="L63" i="8"/>
  <c r="K63" i="8"/>
  <c r="J63" i="8"/>
  <c r="I63" i="8"/>
  <c r="H63" i="8"/>
  <c r="G63" i="8"/>
  <c r="F63" i="8"/>
  <c r="E63" i="8"/>
  <c r="D63" i="8"/>
  <c r="C63" i="8"/>
  <c r="B63" i="8"/>
  <c r="M62" i="8"/>
  <c r="L62" i="8"/>
  <c r="K62" i="8"/>
  <c r="J62" i="8"/>
  <c r="I62" i="8"/>
  <c r="H62" i="8"/>
  <c r="G62" i="8"/>
  <c r="F62" i="8"/>
  <c r="E62" i="8"/>
  <c r="D62" i="8"/>
  <c r="C62" i="8"/>
  <c r="B62" i="8"/>
  <c r="M61" i="8"/>
  <c r="L61" i="8"/>
  <c r="K61" i="8"/>
  <c r="J61" i="8"/>
  <c r="I61" i="8"/>
  <c r="H61" i="8"/>
  <c r="G61" i="8"/>
  <c r="F61" i="8"/>
  <c r="E61" i="8"/>
  <c r="D61" i="8"/>
  <c r="C61" i="8"/>
  <c r="B61" i="8"/>
  <c r="N60" i="8"/>
  <c r="M60" i="8"/>
  <c r="L60" i="8"/>
  <c r="K60" i="8"/>
  <c r="J60" i="8"/>
  <c r="I60" i="8"/>
  <c r="H60" i="8"/>
  <c r="G60" i="8"/>
  <c r="F60" i="8"/>
  <c r="E60" i="8"/>
  <c r="D60" i="8"/>
  <c r="C60" i="8"/>
  <c r="B60" i="8"/>
  <c r="N59" i="8"/>
  <c r="M59" i="8"/>
  <c r="L59" i="8"/>
  <c r="K59" i="8"/>
  <c r="J59" i="8"/>
  <c r="I59" i="8"/>
  <c r="H59" i="8"/>
  <c r="G59" i="8"/>
  <c r="F59" i="8"/>
  <c r="E59" i="8"/>
  <c r="D59" i="8"/>
  <c r="C59" i="8"/>
  <c r="B59" i="8"/>
  <c r="N58" i="8"/>
  <c r="M58" i="8"/>
  <c r="L58" i="8"/>
  <c r="K58" i="8"/>
  <c r="J58" i="8"/>
  <c r="I58" i="8"/>
  <c r="H58" i="8"/>
  <c r="G58" i="8"/>
  <c r="F58" i="8"/>
  <c r="E58" i="8"/>
  <c r="D58" i="8"/>
  <c r="C58" i="8"/>
  <c r="B58" i="8"/>
  <c r="N57" i="8"/>
  <c r="M57" i="8"/>
  <c r="L57" i="8"/>
  <c r="K57" i="8"/>
  <c r="J57" i="8"/>
  <c r="I57" i="8"/>
  <c r="H57" i="8"/>
  <c r="G57" i="8"/>
  <c r="F57" i="8"/>
  <c r="E57" i="8"/>
  <c r="D57" i="8"/>
  <c r="C57" i="8"/>
  <c r="B57" i="8"/>
  <c r="M56" i="8"/>
  <c r="L56" i="8"/>
  <c r="K56" i="8"/>
  <c r="J56" i="8"/>
  <c r="I56" i="8"/>
  <c r="H56" i="8"/>
  <c r="G56" i="8"/>
  <c r="F56" i="8"/>
  <c r="E56" i="8"/>
  <c r="D56" i="8"/>
  <c r="C56" i="8"/>
  <c r="B56" i="8"/>
  <c r="M63" i="28"/>
  <c r="L63" i="28"/>
  <c r="K63" i="28"/>
  <c r="J63" i="28"/>
  <c r="I63" i="28"/>
  <c r="H63" i="28"/>
  <c r="G63" i="28"/>
  <c r="F63" i="28"/>
  <c r="E63" i="28"/>
  <c r="D63" i="28"/>
  <c r="C63" i="28"/>
  <c r="B63" i="28"/>
  <c r="M62" i="28"/>
  <c r="L62" i="28"/>
  <c r="K62" i="28"/>
  <c r="J62" i="28"/>
  <c r="I62" i="28"/>
  <c r="H62" i="28"/>
  <c r="G62" i="28"/>
  <c r="F62" i="28"/>
  <c r="E62" i="28"/>
  <c r="D62" i="28"/>
  <c r="C62" i="28"/>
  <c r="B62" i="28"/>
  <c r="M61" i="28"/>
  <c r="L61" i="28"/>
  <c r="K61" i="28"/>
  <c r="J61" i="28"/>
  <c r="I61" i="28"/>
  <c r="H61" i="28"/>
  <c r="G61" i="28"/>
  <c r="F61" i="28"/>
  <c r="E61" i="28"/>
  <c r="D61" i="28"/>
  <c r="C61" i="28"/>
  <c r="B61" i="28"/>
  <c r="N60" i="28"/>
  <c r="M60" i="28"/>
  <c r="L60" i="28"/>
  <c r="K60" i="28"/>
  <c r="J60" i="28"/>
  <c r="I60" i="28"/>
  <c r="H60" i="28"/>
  <c r="G60" i="28"/>
  <c r="F60" i="28"/>
  <c r="E60" i="28"/>
  <c r="D60" i="28"/>
  <c r="C60" i="28"/>
  <c r="B60" i="28"/>
  <c r="N59" i="28"/>
  <c r="M59" i="28"/>
  <c r="L59" i="28"/>
  <c r="K59" i="28"/>
  <c r="J59" i="28"/>
  <c r="I59" i="28"/>
  <c r="H59" i="28"/>
  <c r="G59" i="28"/>
  <c r="F59" i="28"/>
  <c r="E59" i="28"/>
  <c r="D59" i="28"/>
  <c r="C59" i="28"/>
  <c r="B59" i="28"/>
  <c r="N58" i="28"/>
  <c r="M58" i="28"/>
  <c r="L58" i="28"/>
  <c r="K58" i="28"/>
  <c r="J58" i="28"/>
  <c r="I58" i="28"/>
  <c r="H58" i="28"/>
  <c r="G58" i="28"/>
  <c r="F58" i="28"/>
  <c r="E58" i="28"/>
  <c r="D58" i="28"/>
  <c r="C58" i="28"/>
  <c r="B58" i="28"/>
  <c r="N57" i="28"/>
  <c r="M57" i="28"/>
  <c r="L57" i="28"/>
  <c r="K57" i="28"/>
  <c r="J57" i="28"/>
  <c r="I57" i="28"/>
  <c r="H57" i="28"/>
  <c r="G57" i="28"/>
  <c r="F57" i="28"/>
  <c r="E57" i="28"/>
  <c r="D57" i="28"/>
  <c r="C57" i="28"/>
  <c r="B57" i="28"/>
  <c r="M56" i="28"/>
  <c r="L56" i="28"/>
  <c r="K56" i="28"/>
  <c r="J56" i="28"/>
  <c r="I56" i="28"/>
  <c r="H56" i="28"/>
  <c r="G56" i="28"/>
  <c r="F56" i="28"/>
  <c r="E56" i="28"/>
  <c r="D56" i="28"/>
  <c r="C56" i="28"/>
  <c r="B56" i="28"/>
  <c r="M63" i="25"/>
  <c r="L63" i="25"/>
  <c r="K63" i="25"/>
  <c r="J63" i="25"/>
  <c r="I63" i="25"/>
  <c r="H63" i="25"/>
  <c r="G63" i="25"/>
  <c r="F63" i="25"/>
  <c r="E63" i="25"/>
  <c r="D63" i="25"/>
  <c r="C63" i="25"/>
  <c r="B63" i="25"/>
  <c r="M62" i="25"/>
  <c r="L62" i="25"/>
  <c r="K62" i="25"/>
  <c r="J62" i="25"/>
  <c r="I62" i="25"/>
  <c r="H62" i="25"/>
  <c r="G62" i="25"/>
  <c r="F62" i="25"/>
  <c r="E62" i="25"/>
  <c r="D62" i="25"/>
  <c r="C62" i="25"/>
  <c r="B62" i="25"/>
  <c r="M61" i="25"/>
  <c r="L61" i="25"/>
  <c r="K61" i="25"/>
  <c r="J61" i="25"/>
  <c r="I61" i="25"/>
  <c r="H61" i="25"/>
  <c r="G61" i="25"/>
  <c r="F61" i="25"/>
  <c r="E61" i="25"/>
  <c r="D61" i="25"/>
  <c r="C61" i="25"/>
  <c r="B61" i="25"/>
  <c r="N60" i="25"/>
  <c r="M60" i="25"/>
  <c r="L60" i="25"/>
  <c r="K60" i="25"/>
  <c r="J60" i="25"/>
  <c r="I60" i="25"/>
  <c r="H60" i="25"/>
  <c r="G60" i="25"/>
  <c r="F60" i="25"/>
  <c r="E60" i="25"/>
  <c r="D60" i="25"/>
  <c r="C60" i="25"/>
  <c r="B60" i="25"/>
  <c r="N59" i="25"/>
  <c r="M59" i="25"/>
  <c r="L59" i="25"/>
  <c r="K59" i="25"/>
  <c r="J59" i="25"/>
  <c r="I59" i="25"/>
  <c r="H59" i="25"/>
  <c r="G59" i="25"/>
  <c r="F59" i="25"/>
  <c r="E59" i="25"/>
  <c r="D59" i="25"/>
  <c r="C59" i="25"/>
  <c r="B59" i="25"/>
  <c r="N58" i="25"/>
  <c r="M58" i="25"/>
  <c r="L58" i="25"/>
  <c r="K58" i="25"/>
  <c r="J58" i="25"/>
  <c r="I58" i="25"/>
  <c r="H58" i="25"/>
  <c r="G58" i="25"/>
  <c r="F58" i="25"/>
  <c r="E58" i="25"/>
  <c r="D58" i="25"/>
  <c r="C58" i="25"/>
  <c r="B58" i="25"/>
  <c r="N57" i="25"/>
  <c r="M57" i="25"/>
  <c r="L57" i="25"/>
  <c r="K57" i="25"/>
  <c r="J57" i="25"/>
  <c r="I57" i="25"/>
  <c r="H57" i="25"/>
  <c r="G57" i="25"/>
  <c r="F57" i="25"/>
  <c r="E57" i="25"/>
  <c r="D57" i="25"/>
  <c r="C57" i="25"/>
  <c r="B57" i="25"/>
  <c r="M56" i="25"/>
  <c r="L56" i="25"/>
  <c r="K56" i="25"/>
  <c r="J56" i="25"/>
  <c r="I56" i="25"/>
  <c r="H56" i="25"/>
  <c r="G56" i="25"/>
  <c r="F56" i="25"/>
  <c r="E56" i="25"/>
  <c r="D56" i="25"/>
  <c r="C56" i="25"/>
  <c r="B56" i="25"/>
  <c r="M63" i="7"/>
  <c r="L63" i="7"/>
  <c r="K63" i="7"/>
  <c r="J63" i="7"/>
  <c r="I63" i="7"/>
  <c r="H63" i="7"/>
  <c r="G63" i="7"/>
  <c r="F63" i="7"/>
  <c r="E63" i="7"/>
  <c r="D63" i="7"/>
  <c r="C63" i="7"/>
  <c r="B63" i="7"/>
  <c r="M62" i="7"/>
  <c r="L62" i="7"/>
  <c r="K62" i="7"/>
  <c r="J62" i="7"/>
  <c r="I62" i="7"/>
  <c r="H62" i="7"/>
  <c r="G62" i="7"/>
  <c r="F62" i="7"/>
  <c r="E62" i="7"/>
  <c r="D62" i="7"/>
  <c r="C62" i="7"/>
  <c r="B62" i="7"/>
  <c r="M61" i="7"/>
  <c r="L61" i="7"/>
  <c r="K61" i="7"/>
  <c r="J61" i="7"/>
  <c r="I61" i="7"/>
  <c r="H61" i="7"/>
  <c r="G61" i="7"/>
  <c r="F61" i="7"/>
  <c r="E61" i="7"/>
  <c r="D61" i="7"/>
  <c r="C61" i="7"/>
  <c r="B61" i="7"/>
  <c r="N60" i="7"/>
  <c r="M60" i="7"/>
  <c r="L60" i="7"/>
  <c r="K60" i="7"/>
  <c r="J60" i="7"/>
  <c r="I60" i="7"/>
  <c r="H60" i="7"/>
  <c r="G60" i="7"/>
  <c r="F60" i="7"/>
  <c r="E60" i="7"/>
  <c r="D60" i="7"/>
  <c r="C60" i="7"/>
  <c r="B60" i="7"/>
  <c r="N59" i="7"/>
  <c r="M59" i="7"/>
  <c r="L59" i="7"/>
  <c r="K59" i="7"/>
  <c r="J59" i="7"/>
  <c r="I59" i="7"/>
  <c r="H59" i="7"/>
  <c r="G59" i="7"/>
  <c r="F59" i="7"/>
  <c r="E59" i="7"/>
  <c r="D59" i="7"/>
  <c r="C59" i="7"/>
  <c r="B59" i="7"/>
  <c r="N58" i="7"/>
  <c r="M58" i="7"/>
  <c r="L58" i="7"/>
  <c r="K58" i="7"/>
  <c r="J58" i="7"/>
  <c r="I58" i="7"/>
  <c r="H58" i="7"/>
  <c r="G58" i="7"/>
  <c r="F58" i="7"/>
  <c r="E58" i="7"/>
  <c r="D58" i="7"/>
  <c r="C58" i="7"/>
  <c r="B58" i="7"/>
  <c r="N57" i="7"/>
  <c r="M57" i="7"/>
  <c r="L57" i="7"/>
  <c r="K57" i="7"/>
  <c r="J57" i="7"/>
  <c r="I57" i="7"/>
  <c r="H57" i="7"/>
  <c r="G57" i="7"/>
  <c r="F57" i="7"/>
  <c r="E57" i="7"/>
  <c r="D57" i="7"/>
  <c r="C57" i="7"/>
  <c r="B57" i="7"/>
  <c r="M56" i="7"/>
  <c r="L56" i="7"/>
  <c r="K56" i="7"/>
  <c r="J56" i="7"/>
  <c r="I56" i="7"/>
  <c r="H56" i="7"/>
  <c r="G56" i="7"/>
  <c r="F56" i="7"/>
  <c r="E56" i="7"/>
  <c r="D56" i="7"/>
  <c r="C56" i="7"/>
  <c r="B56" i="7"/>
  <c r="AB63" i="23"/>
  <c r="AA63" i="23"/>
  <c r="Z63" i="23"/>
  <c r="Y63" i="23"/>
  <c r="X63" i="23"/>
  <c r="W63" i="23"/>
  <c r="V63" i="23"/>
  <c r="U63" i="23"/>
  <c r="T63" i="23"/>
  <c r="S63" i="23"/>
  <c r="R63" i="23"/>
  <c r="Q63" i="23"/>
  <c r="P63" i="23"/>
  <c r="O63" i="23"/>
  <c r="N63" i="23"/>
  <c r="M63" i="23"/>
  <c r="L63" i="23"/>
  <c r="K63" i="23"/>
  <c r="J63" i="23"/>
  <c r="I63" i="23"/>
  <c r="H63" i="23"/>
  <c r="G63" i="23"/>
  <c r="F63" i="23"/>
  <c r="E63" i="23"/>
  <c r="D63" i="23"/>
  <c r="C63" i="23"/>
  <c r="B63" i="23"/>
  <c r="AB62" i="23"/>
  <c r="AA62" i="23"/>
  <c r="Z62" i="23"/>
  <c r="Y62" i="23"/>
  <c r="X62" i="23"/>
  <c r="W62" i="23"/>
  <c r="V62" i="23"/>
  <c r="U62" i="23"/>
  <c r="T62" i="23"/>
  <c r="S62" i="23"/>
  <c r="R62" i="23"/>
  <c r="Q62" i="23"/>
  <c r="P62" i="23"/>
  <c r="O62" i="23"/>
  <c r="N62" i="23"/>
  <c r="M62" i="23"/>
  <c r="L62" i="23"/>
  <c r="K62" i="23"/>
  <c r="J62" i="23"/>
  <c r="I62" i="23"/>
  <c r="H62" i="23"/>
  <c r="G62" i="23"/>
  <c r="F62" i="23"/>
  <c r="E62" i="23"/>
  <c r="D62" i="23"/>
  <c r="C62" i="23"/>
  <c r="B62" i="23"/>
  <c r="AB61" i="23"/>
  <c r="AA61" i="23"/>
  <c r="Z61" i="23"/>
  <c r="Y61" i="23"/>
  <c r="X61" i="23"/>
  <c r="W61" i="23"/>
  <c r="V61" i="23"/>
  <c r="U61" i="23"/>
  <c r="T61" i="23"/>
  <c r="S61" i="23"/>
  <c r="R61" i="23"/>
  <c r="Q61" i="23"/>
  <c r="P61" i="23"/>
  <c r="O61" i="23"/>
  <c r="N61" i="23"/>
  <c r="M61" i="23"/>
  <c r="L61" i="23"/>
  <c r="K61" i="23"/>
  <c r="J61" i="23"/>
  <c r="I61" i="23"/>
  <c r="H61" i="23"/>
  <c r="G61" i="23"/>
  <c r="F61" i="23"/>
  <c r="E61" i="23"/>
  <c r="D61" i="23"/>
  <c r="C61" i="23"/>
  <c r="B61" i="23"/>
  <c r="AC60" i="23"/>
  <c r="AB60" i="23"/>
  <c r="AA60" i="23"/>
  <c r="Z60" i="23"/>
  <c r="Y60" i="23"/>
  <c r="X60" i="23"/>
  <c r="W60" i="23"/>
  <c r="V60" i="23"/>
  <c r="U60" i="23"/>
  <c r="T60" i="23"/>
  <c r="S60" i="23"/>
  <c r="R60" i="23"/>
  <c r="Q60" i="23"/>
  <c r="P60" i="23"/>
  <c r="O60" i="23"/>
  <c r="N60" i="23"/>
  <c r="M60" i="23"/>
  <c r="L60" i="23"/>
  <c r="K60" i="23"/>
  <c r="J60" i="23"/>
  <c r="I60" i="23"/>
  <c r="H60" i="23"/>
  <c r="G60" i="23"/>
  <c r="F60" i="23"/>
  <c r="E60" i="23"/>
  <c r="D60" i="23"/>
  <c r="C60" i="23"/>
  <c r="B60"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D59" i="23"/>
  <c r="C59" i="23"/>
  <c r="B59"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D58" i="23"/>
  <c r="C58" i="23"/>
  <c r="B58"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D57" i="23"/>
  <c r="C57" i="23"/>
  <c r="B57" i="23"/>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AB62"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B62"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AC60" i="27"/>
  <c r="AB60" i="27"/>
  <c r="AA60" i="27"/>
  <c r="Z60" i="27"/>
  <c r="Y60" i="27"/>
  <c r="X60" i="27"/>
  <c r="W60" i="27"/>
  <c r="V60" i="27"/>
  <c r="U60" i="27"/>
  <c r="T60" i="27"/>
  <c r="S60" i="27"/>
  <c r="R60" i="27"/>
  <c r="Q60" i="27"/>
  <c r="P60" i="27"/>
  <c r="O60" i="27"/>
  <c r="N60" i="27"/>
  <c r="M60" i="27"/>
  <c r="L60" i="27"/>
  <c r="K60" i="27"/>
  <c r="J60" i="27"/>
  <c r="I60" i="27"/>
  <c r="H60" i="27"/>
  <c r="G60" i="27"/>
  <c r="F60" i="27"/>
  <c r="E60" i="27"/>
  <c r="D60" i="27"/>
  <c r="C60" i="27"/>
  <c r="B60" i="27"/>
  <c r="AC59" i="27"/>
  <c r="AB59" i="27"/>
  <c r="AA59" i="27"/>
  <c r="Z59" i="27"/>
  <c r="Y59" i="27"/>
  <c r="X59" i="27"/>
  <c r="W59" i="27"/>
  <c r="V59" i="27"/>
  <c r="U59" i="27"/>
  <c r="T59" i="27"/>
  <c r="S59" i="27"/>
  <c r="R59" i="27"/>
  <c r="Q59" i="27"/>
  <c r="P59" i="27"/>
  <c r="O59" i="27"/>
  <c r="N59" i="27"/>
  <c r="M59" i="27"/>
  <c r="L59" i="27"/>
  <c r="K59" i="27"/>
  <c r="J59" i="27"/>
  <c r="I59" i="27"/>
  <c r="H59" i="27"/>
  <c r="G59" i="27"/>
  <c r="F59" i="27"/>
  <c r="E59" i="27"/>
  <c r="D59" i="27"/>
  <c r="C59" i="27"/>
  <c r="B59" i="27"/>
  <c r="AC58" i="27"/>
  <c r="AB58" i="27"/>
  <c r="AA58" i="27"/>
  <c r="Z58" i="27"/>
  <c r="Y58" i="27"/>
  <c r="X58" i="27"/>
  <c r="W58" i="27"/>
  <c r="V58" i="27"/>
  <c r="U58" i="27"/>
  <c r="T58" i="27"/>
  <c r="S58" i="27"/>
  <c r="R58" i="27"/>
  <c r="Q58" i="27"/>
  <c r="P58" i="27"/>
  <c r="O58" i="27"/>
  <c r="N58" i="27"/>
  <c r="M58" i="27"/>
  <c r="L58" i="27"/>
  <c r="K58" i="27"/>
  <c r="J58" i="27"/>
  <c r="I58" i="27"/>
  <c r="H58" i="27"/>
  <c r="G58" i="27"/>
  <c r="F58" i="27"/>
  <c r="E58" i="27"/>
  <c r="D58" i="27"/>
  <c r="C58" i="27"/>
  <c r="B58" i="27"/>
  <c r="AC57" i="27"/>
  <c r="AB57" i="27"/>
  <c r="AA57" i="27"/>
  <c r="Z57" i="27"/>
  <c r="Y57" i="27"/>
  <c r="X57" i="27"/>
  <c r="W57" i="27"/>
  <c r="V57" i="27"/>
  <c r="U57" i="27"/>
  <c r="T57" i="27"/>
  <c r="S57" i="27"/>
  <c r="R57" i="27"/>
  <c r="Q57" i="27"/>
  <c r="P57" i="27"/>
  <c r="O57" i="27"/>
  <c r="N57" i="27"/>
  <c r="M57" i="27"/>
  <c r="L57" i="27"/>
  <c r="K57" i="27"/>
  <c r="J57" i="27"/>
  <c r="I57" i="27"/>
  <c r="H57" i="27"/>
  <c r="G57" i="27"/>
  <c r="F57" i="27"/>
  <c r="E57" i="27"/>
  <c r="D57" i="27"/>
  <c r="C57" i="27"/>
  <c r="B57" i="27"/>
  <c r="AB63" i="3"/>
  <c r="AA63" i="3"/>
  <c r="Z63" i="3"/>
  <c r="Y63" i="3"/>
  <c r="X63" i="3"/>
  <c r="W63" i="3"/>
  <c r="V63" i="3"/>
  <c r="U63" i="3"/>
  <c r="T63" i="3"/>
  <c r="S63" i="3"/>
  <c r="R63" i="3"/>
  <c r="Q63" i="3"/>
  <c r="P63" i="3"/>
  <c r="O63" i="3"/>
  <c r="N63" i="3"/>
  <c r="M63" i="3"/>
  <c r="L63" i="3"/>
  <c r="K63" i="3"/>
  <c r="J63" i="3"/>
  <c r="I63" i="3"/>
  <c r="H63" i="3"/>
  <c r="G63" i="3"/>
  <c r="F63" i="3"/>
  <c r="E63" i="3"/>
  <c r="D63" i="3"/>
  <c r="C63" i="3"/>
  <c r="B63" i="3"/>
  <c r="AB62" i="3"/>
  <c r="AA62" i="3"/>
  <c r="Z62" i="3"/>
  <c r="Y62" i="3"/>
  <c r="X62" i="3"/>
  <c r="W62" i="3"/>
  <c r="V62" i="3"/>
  <c r="U62" i="3"/>
  <c r="T62" i="3"/>
  <c r="S62" i="3"/>
  <c r="R62" i="3"/>
  <c r="Q62" i="3"/>
  <c r="P62" i="3"/>
  <c r="O62" i="3"/>
  <c r="N62" i="3"/>
  <c r="M62" i="3"/>
  <c r="L62" i="3"/>
  <c r="K62" i="3"/>
  <c r="J62" i="3"/>
  <c r="I62" i="3"/>
  <c r="H62" i="3"/>
  <c r="G62" i="3"/>
  <c r="F62" i="3"/>
  <c r="E62" i="3"/>
  <c r="D62" i="3"/>
  <c r="C62" i="3"/>
  <c r="B62" i="3"/>
  <c r="AB61" i="3"/>
  <c r="AA61" i="3"/>
  <c r="Z61" i="3"/>
  <c r="Y61" i="3"/>
  <c r="X61" i="3"/>
  <c r="W61" i="3"/>
  <c r="V61" i="3"/>
  <c r="U61" i="3"/>
  <c r="T61" i="3"/>
  <c r="S61" i="3"/>
  <c r="R61" i="3"/>
  <c r="Q61" i="3"/>
  <c r="P61" i="3"/>
  <c r="O61" i="3"/>
  <c r="N61" i="3"/>
  <c r="M61" i="3"/>
  <c r="L61" i="3"/>
  <c r="K61" i="3"/>
  <c r="J61" i="3"/>
  <c r="I61" i="3"/>
  <c r="H61" i="3"/>
  <c r="G61" i="3"/>
  <c r="F61" i="3"/>
  <c r="E61" i="3"/>
  <c r="D61" i="3"/>
  <c r="C61" i="3"/>
  <c r="B61"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AB63" i="26"/>
  <c r="AA63" i="26"/>
  <c r="Z63" i="26"/>
  <c r="Y63" i="26"/>
  <c r="X63" i="26"/>
  <c r="W63" i="26"/>
  <c r="V63" i="26"/>
  <c r="U63" i="26"/>
  <c r="T63" i="26"/>
  <c r="S63" i="26"/>
  <c r="R63" i="26"/>
  <c r="Q63" i="26"/>
  <c r="P63" i="26"/>
  <c r="O63" i="26"/>
  <c r="N63" i="26"/>
  <c r="M63" i="26"/>
  <c r="L63" i="26"/>
  <c r="K63" i="26"/>
  <c r="J63" i="26"/>
  <c r="I63" i="26"/>
  <c r="H63" i="26"/>
  <c r="G63" i="26"/>
  <c r="F63" i="26"/>
  <c r="E63" i="26"/>
  <c r="D63" i="26"/>
  <c r="C63" i="26"/>
  <c r="B63" i="26"/>
  <c r="AB62" i="26"/>
  <c r="AA62" i="26"/>
  <c r="Z62" i="26"/>
  <c r="Y62" i="26"/>
  <c r="X62" i="26"/>
  <c r="W62" i="26"/>
  <c r="V62" i="26"/>
  <c r="U62" i="26"/>
  <c r="T62" i="26"/>
  <c r="S62" i="26"/>
  <c r="R62" i="26"/>
  <c r="Q62" i="26"/>
  <c r="P62" i="26"/>
  <c r="O62" i="26"/>
  <c r="N62" i="26"/>
  <c r="M62" i="26"/>
  <c r="L62" i="26"/>
  <c r="K62" i="26"/>
  <c r="J62" i="26"/>
  <c r="I62" i="26"/>
  <c r="H62" i="26"/>
  <c r="G62" i="26"/>
  <c r="F62" i="26"/>
  <c r="E62" i="26"/>
  <c r="D62" i="26"/>
  <c r="C62" i="26"/>
  <c r="B62" i="26"/>
  <c r="AB61" i="26"/>
  <c r="AA61" i="26"/>
  <c r="Z61" i="26"/>
  <c r="Y61" i="26"/>
  <c r="X61" i="26"/>
  <c r="W61" i="26"/>
  <c r="V61" i="26"/>
  <c r="U61" i="26"/>
  <c r="T61" i="26"/>
  <c r="S61" i="26"/>
  <c r="R61" i="26"/>
  <c r="Q61" i="26"/>
  <c r="P61" i="26"/>
  <c r="O61" i="26"/>
  <c r="N61" i="26"/>
  <c r="M61" i="26"/>
  <c r="L61" i="26"/>
  <c r="K61" i="26"/>
  <c r="J61" i="26"/>
  <c r="I61" i="26"/>
  <c r="H61" i="26"/>
  <c r="G61" i="26"/>
  <c r="F61" i="26"/>
  <c r="E61" i="26"/>
  <c r="D61" i="26"/>
  <c r="C61" i="26"/>
  <c r="B61" i="26"/>
  <c r="AC60" i="26"/>
  <c r="AB60" i="26"/>
  <c r="AA60" i="26"/>
  <c r="Z60" i="26"/>
  <c r="Y60" i="26"/>
  <c r="X60" i="26"/>
  <c r="W60" i="26"/>
  <c r="V60" i="26"/>
  <c r="U60" i="26"/>
  <c r="T60" i="26"/>
  <c r="S60" i="26"/>
  <c r="R60" i="26"/>
  <c r="Q60" i="26"/>
  <c r="P60" i="26"/>
  <c r="O60" i="26"/>
  <c r="N60" i="26"/>
  <c r="M60" i="26"/>
  <c r="L60" i="26"/>
  <c r="K60" i="26"/>
  <c r="J60" i="26"/>
  <c r="I60" i="26"/>
  <c r="H60" i="26"/>
  <c r="G60" i="26"/>
  <c r="F60" i="26"/>
  <c r="E60" i="26"/>
  <c r="D60" i="26"/>
  <c r="C60" i="26"/>
  <c r="B60" i="26"/>
  <c r="AC59" i="26"/>
  <c r="AB59" i="26"/>
  <c r="AA59" i="26"/>
  <c r="Z59" i="26"/>
  <c r="Y59" i="26"/>
  <c r="X59" i="26"/>
  <c r="W59" i="26"/>
  <c r="V59" i="26"/>
  <c r="U59" i="26"/>
  <c r="T59" i="26"/>
  <c r="S59" i="26"/>
  <c r="R59" i="26"/>
  <c r="Q59" i="26"/>
  <c r="P59" i="26"/>
  <c r="O59" i="26"/>
  <c r="N59" i="26"/>
  <c r="M59" i="26"/>
  <c r="L59" i="26"/>
  <c r="K59" i="26"/>
  <c r="J59" i="26"/>
  <c r="I59" i="26"/>
  <c r="H59" i="26"/>
  <c r="G59" i="26"/>
  <c r="F59" i="26"/>
  <c r="E59" i="26"/>
  <c r="D59" i="26"/>
  <c r="C59" i="26"/>
  <c r="B59" i="26"/>
  <c r="AC58" i="26"/>
  <c r="AB58"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C57" i="26"/>
  <c r="AB57" i="26"/>
  <c r="AA57" i="26"/>
  <c r="Z57" i="26"/>
  <c r="Y57" i="26"/>
  <c r="X57" i="26"/>
  <c r="W57" i="26"/>
  <c r="V57" i="26"/>
  <c r="U57" i="26"/>
  <c r="T57" i="26"/>
  <c r="S57" i="26"/>
  <c r="R57" i="26"/>
  <c r="Q57" i="26"/>
  <c r="P57" i="26"/>
  <c r="O57" i="26"/>
  <c r="N57" i="26"/>
  <c r="M57" i="26"/>
  <c r="L57" i="26"/>
  <c r="K57" i="26"/>
  <c r="J57" i="26"/>
  <c r="I57" i="26"/>
  <c r="H57" i="26"/>
  <c r="G57" i="26"/>
  <c r="F57" i="26"/>
  <c r="E57" i="26"/>
  <c r="D57" i="26"/>
  <c r="C57" i="26"/>
  <c r="B57" i="26"/>
  <c r="A17" i="9" l="1"/>
  <c r="B80" i="28" a="1"/>
  <c r="B80" i="28" s="1"/>
  <c r="I77" i="28"/>
  <c r="H77" i="28"/>
  <c r="G77" i="28"/>
  <c r="C77" i="28"/>
  <c r="B77" i="28"/>
  <c r="N56" i="28"/>
  <c r="N55" i="28"/>
  <c r="B55" i="28"/>
  <c r="C55" i="28" s="1"/>
  <c r="N36" i="28"/>
  <c r="L36" i="28"/>
  <c r="J36" i="28"/>
  <c r="H36" i="28"/>
  <c r="F36" i="28"/>
  <c r="D36" i="28"/>
  <c r="C35" i="28"/>
  <c r="B36" i="28"/>
  <c r="B10" i="28"/>
  <c r="B9" i="28"/>
  <c r="B7" i="28"/>
  <c r="B3" i="28"/>
  <c r="F46" i="28" l="1"/>
  <c r="F41" i="28"/>
  <c r="F44" i="28"/>
  <c r="F47" i="28"/>
  <c r="F39" i="28"/>
  <c r="F42" i="28"/>
  <c r="F45" i="28"/>
  <c r="F48" i="28"/>
  <c r="F40" i="28"/>
  <c r="F43" i="28"/>
  <c r="F34" i="28"/>
  <c r="F37" i="28" s="1"/>
  <c r="H44" i="28"/>
  <c r="H47" i="28"/>
  <c r="H39" i="28"/>
  <c r="H42" i="28"/>
  <c r="H45" i="28"/>
  <c r="H48" i="28"/>
  <c r="H40" i="28"/>
  <c r="H43" i="28"/>
  <c r="H46" i="28"/>
  <c r="H41" i="28"/>
  <c r="H34" i="28"/>
  <c r="H37" i="28" s="1"/>
  <c r="D48" i="28"/>
  <c r="D40" i="28"/>
  <c r="D43" i="28"/>
  <c r="D46" i="28"/>
  <c r="D41" i="28"/>
  <c r="D44" i="28"/>
  <c r="D47" i="28"/>
  <c r="D39" i="28"/>
  <c r="D42" i="28"/>
  <c r="D45" i="28"/>
  <c r="D34" i="28"/>
  <c r="D37" i="28" s="1"/>
  <c r="J42" i="28"/>
  <c r="J45" i="28"/>
  <c r="J48" i="28"/>
  <c r="J40" i="28"/>
  <c r="J43" i="28"/>
  <c r="J46" i="28"/>
  <c r="J41" i="28"/>
  <c r="J44" i="28"/>
  <c r="J47" i="28"/>
  <c r="J39" i="28"/>
  <c r="J34" i="28"/>
  <c r="J37" i="28" s="1"/>
  <c r="B42" i="28"/>
  <c r="B45" i="28"/>
  <c r="B48" i="28"/>
  <c r="B40" i="28"/>
  <c r="B43" i="28"/>
  <c r="B46" i="28"/>
  <c r="B41" i="28"/>
  <c r="B44" i="28"/>
  <c r="B39" i="28"/>
  <c r="B47" i="28"/>
  <c r="B34" i="28"/>
  <c r="B37" i="28" s="1"/>
  <c r="L48" i="28"/>
  <c r="L40" i="28"/>
  <c r="L43" i="28"/>
  <c r="L46" i="28"/>
  <c r="L41" i="28"/>
  <c r="L44" i="28"/>
  <c r="L47" i="28"/>
  <c r="L39" i="28"/>
  <c r="L42" i="28"/>
  <c r="L45" i="28"/>
  <c r="L34" i="28"/>
  <c r="L37" i="28" s="1"/>
  <c r="N46" i="28"/>
  <c r="N41" i="28"/>
  <c r="N44" i="28"/>
  <c r="N47" i="28"/>
  <c r="N39" i="28"/>
  <c r="N42" i="28"/>
  <c r="N45" i="28"/>
  <c r="N48" i="28"/>
  <c r="N40" i="28"/>
  <c r="N43" i="28"/>
  <c r="N34" i="28"/>
  <c r="N37" i="28" s="1"/>
  <c r="B24" i="28"/>
  <c r="C24" i="28"/>
  <c r="G24" i="28"/>
  <c r="H24" i="28"/>
  <c r="I24" i="28"/>
  <c r="E35" i="28"/>
  <c r="G35" i="28"/>
  <c r="I35" i="28"/>
  <c r="K35" i="28"/>
  <c r="M35" i="28"/>
  <c r="B8" i="28"/>
  <c r="D55" i="28"/>
  <c r="N23" i="28"/>
  <c r="L23" i="28"/>
  <c r="J23" i="28"/>
  <c r="H23" i="28"/>
  <c r="F23" i="28"/>
  <c r="D23" i="28"/>
  <c r="B23" i="28"/>
  <c r="M23" i="28"/>
  <c r="K23" i="28"/>
  <c r="I23" i="28"/>
  <c r="G23" i="28"/>
  <c r="E23" i="28"/>
  <c r="C23" i="28"/>
  <c r="E36" i="28"/>
  <c r="I36" i="28"/>
  <c r="M36" i="28"/>
  <c r="C36" i="28"/>
  <c r="G36" i="28"/>
  <c r="K36" i="28"/>
  <c r="B81" i="28"/>
  <c r="L78" i="28"/>
  <c r="J78" i="28"/>
  <c r="H78" i="28"/>
  <c r="F78" i="28"/>
  <c r="D78" i="28"/>
  <c r="B78" i="28"/>
  <c r="L74" i="28"/>
  <c r="J74" i="28"/>
  <c r="H74" i="28"/>
  <c r="F74" i="28"/>
  <c r="D74" i="28"/>
  <c r="B74" i="28"/>
  <c r="M78" i="28"/>
  <c r="K78" i="28"/>
  <c r="I78" i="28"/>
  <c r="G78" i="28"/>
  <c r="E78" i="28"/>
  <c r="C78" i="28"/>
  <c r="M74" i="28"/>
  <c r="K74" i="28"/>
  <c r="I74" i="28"/>
  <c r="G74" i="28"/>
  <c r="E74" i="28"/>
  <c r="C74" i="28"/>
  <c r="B35" i="28"/>
  <c r="D35" i="28"/>
  <c r="F35" i="28"/>
  <c r="H35" i="28"/>
  <c r="J35" i="28"/>
  <c r="L35" i="28"/>
  <c r="N35" i="28"/>
  <c r="I47" i="28" l="1"/>
  <c r="I39" i="28"/>
  <c r="I42" i="28"/>
  <c r="I45" i="28"/>
  <c r="I48" i="28"/>
  <c r="I40" i="28"/>
  <c r="I43" i="28"/>
  <c r="I46" i="28"/>
  <c r="I41" i="28"/>
  <c r="I44" i="28"/>
  <c r="I34" i="28"/>
  <c r="I37" i="28" s="1"/>
  <c r="E43" i="28"/>
  <c r="E46" i="28"/>
  <c r="E41" i="28"/>
  <c r="E44" i="28"/>
  <c r="E47" i="28"/>
  <c r="E39" i="28"/>
  <c r="E42" i="28"/>
  <c r="E45" i="28"/>
  <c r="E48" i="28"/>
  <c r="E40" i="28"/>
  <c r="E34" i="28"/>
  <c r="E37" i="28" s="1"/>
  <c r="M43" i="28"/>
  <c r="M46" i="28"/>
  <c r="M41" i="28"/>
  <c r="M44" i="28"/>
  <c r="M47" i="28"/>
  <c r="M39" i="28"/>
  <c r="M42" i="28"/>
  <c r="M45" i="28"/>
  <c r="M48" i="28"/>
  <c r="M40" i="28"/>
  <c r="M34" i="28"/>
  <c r="M37" i="28" s="1"/>
  <c r="K45" i="28"/>
  <c r="K48" i="28"/>
  <c r="K40" i="28"/>
  <c r="K43" i="28"/>
  <c r="K46" i="28"/>
  <c r="K41" i="28"/>
  <c r="K44" i="28"/>
  <c r="K47" i="28"/>
  <c r="K39" i="28"/>
  <c r="K42" i="28"/>
  <c r="K34" i="28"/>
  <c r="K37" i="28" s="1"/>
  <c r="G41" i="28"/>
  <c r="G44" i="28"/>
  <c r="G47" i="28"/>
  <c r="G39" i="28"/>
  <c r="G42" i="28"/>
  <c r="G45" i="28"/>
  <c r="G48" i="28"/>
  <c r="G40" i="28"/>
  <c r="G43" i="28"/>
  <c r="G46" i="28"/>
  <c r="G34" i="28"/>
  <c r="G37" i="28" s="1"/>
  <c r="C45" i="28"/>
  <c r="C48" i="28"/>
  <c r="C40" i="28"/>
  <c r="C43" i="28"/>
  <c r="C46" i="28"/>
  <c r="C41" i="28"/>
  <c r="C44" i="28"/>
  <c r="C47" i="28"/>
  <c r="C39" i="28"/>
  <c r="C42" i="28"/>
  <c r="C34" i="28"/>
  <c r="C37" i="28" s="1"/>
  <c r="E55" i="28"/>
  <c r="M21" i="28"/>
  <c r="K21" i="28"/>
  <c r="I21" i="28"/>
  <c r="G21" i="28"/>
  <c r="E21" i="28"/>
  <c r="C21" i="28"/>
  <c r="N21" i="28"/>
  <c r="L21" i="28"/>
  <c r="J21" i="28"/>
  <c r="H21" i="28"/>
  <c r="F21" i="28"/>
  <c r="D21" i="28"/>
  <c r="B21" i="28"/>
  <c r="L77" i="28"/>
  <c r="J77" i="28"/>
  <c r="F77" i="28"/>
  <c r="D77" i="28"/>
  <c r="L75" i="28"/>
  <c r="J75" i="28"/>
  <c r="H75" i="28"/>
  <c r="F75" i="28"/>
  <c r="D75" i="28"/>
  <c r="B75" i="28"/>
  <c r="M77" i="28"/>
  <c r="K77" i="28"/>
  <c r="E77" i="28"/>
  <c r="M75" i="28"/>
  <c r="K75" i="28"/>
  <c r="I75" i="28"/>
  <c r="G75" i="28"/>
  <c r="E75" i="28"/>
  <c r="C75" i="28"/>
  <c r="B22" i="28" l="1"/>
  <c r="B25" i="28"/>
  <c r="F22" i="28"/>
  <c r="F25" i="28"/>
  <c r="J22" i="28"/>
  <c r="J25" i="28"/>
  <c r="N22" i="28"/>
  <c r="N25" i="28"/>
  <c r="E25" i="28"/>
  <c r="E22" i="28"/>
  <c r="I25" i="28"/>
  <c r="I22" i="28"/>
  <c r="M25" i="28"/>
  <c r="M22" i="28"/>
  <c r="F55" i="28"/>
  <c r="D22" i="28"/>
  <c r="D25" i="28"/>
  <c r="H22" i="28"/>
  <c r="H25" i="28"/>
  <c r="L22" i="28"/>
  <c r="L25" i="28"/>
  <c r="C25" i="28"/>
  <c r="C22" i="28"/>
  <c r="G25" i="28"/>
  <c r="G22" i="28"/>
  <c r="K25" i="28"/>
  <c r="K22" i="28"/>
  <c r="B80" i="20" a="1"/>
  <c r="B80" i="20" s="1"/>
  <c r="I77" i="20"/>
  <c r="H77" i="20"/>
  <c r="G77" i="20"/>
  <c r="C77" i="20"/>
  <c r="B77" i="20"/>
  <c r="B80" i="19" a="1"/>
  <c r="B80" i="19" s="1"/>
  <c r="I77" i="19"/>
  <c r="H77" i="19"/>
  <c r="G77" i="19"/>
  <c r="C77" i="19"/>
  <c r="B77" i="19"/>
  <c r="B80" i="7" a="1"/>
  <c r="B80" i="7" s="1"/>
  <c r="I77" i="7"/>
  <c r="H77" i="7"/>
  <c r="G77" i="7"/>
  <c r="C77" i="7"/>
  <c r="B77" i="7"/>
  <c r="B80" i="25" a="1"/>
  <c r="B80" i="25" s="1"/>
  <c r="B81" i="25" s="1"/>
  <c r="K27" i="28" l="1"/>
  <c r="I28" i="28"/>
  <c r="C27" i="28"/>
  <c r="L27" i="28"/>
  <c r="J28" i="28"/>
  <c r="D27" i="28"/>
  <c r="M27" i="28"/>
  <c r="K28" i="28"/>
  <c r="E27" i="28"/>
  <c r="N27" i="28"/>
  <c r="N28" i="28"/>
  <c r="L28" i="28"/>
  <c r="F27" i="28"/>
  <c r="D28" i="28"/>
  <c r="M28" i="28"/>
  <c r="G27" i="28"/>
  <c r="E28" i="28"/>
  <c r="B28" i="28"/>
  <c r="H27" i="28"/>
  <c r="F28" i="28"/>
  <c r="G55" i="28"/>
  <c r="C28" i="28"/>
  <c r="I27" i="28"/>
  <c r="G28" i="28"/>
  <c r="J27" i="28"/>
  <c r="H28" i="28"/>
  <c r="B27" i="28"/>
  <c r="M78" i="20"/>
  <c r="K78" i="20"/>
  <c r="I78" i="20"/>
  <c r="G78" i="20"/>
  <c r="E78" i="20"/>
  <c r="C78" i="20"/>
  <c r="M74" i="20"/>
  <c r="K74" i="20"/>
  <c r="I74" i="20"/>
  <c r="G74" i="20"/>
  <c r="E74" i="20"/>
  <c r="C74" i="20"/>
  <c r="L78" i="20"/>
  <c r="J78" i="20"/>
  <c r="H78" i="20"/>
  <c r="F78" i="20"/>
  <c r="B78" i="20"/>
  <c r="L74" i="20"/>
  <c r="H74" i="20"/>
  <c r="D74" i="20"/>
  <c r="B81" i="20"/>
  <c r="D78" i="20"/>
  <c r="J74" i="20"/>
  <c r="F74" i="20"/>
  <c r="B74" i="20"/>
  <c r="M78" i="19"/>
  <c r="K78" i="19"/>
  <c r="I78" i="19"/>
  <c r="G78" i="19"/>
  <c r="E78" i="19"/>
  <c r="C78" i="19"/>
  <c r="M74" i="19"/>
  <c r="K74" i="19"/>
  <c r="I74" i="19"/>
  <c r="G74" i="19"/>
  <c r="E74" i="19"/>
  <c r="C74" i="19"/>
  <c r="L78" i="19"/>
  <c r="J78" i="19"/>
  <c r="F78" i="19"/>
  <c r="D78" i="19"/>
  <c r="H74" i="19"/>
  <c r="D74" i="19"/>
  <c r="B81" i="19"/>
  <c r="H78" i="19"/>
  <c r="B78" i="19"/>
  <c r="L74" i="19"/>
  <c r="J74" i="19"/>
  <c r="F74" i="19"/>
  <c r="B74" i="19"/>
  <c r="M78" i="7"/>
  <c r="K78" i="7"/>
  <c r="I78" i="7"/>
  <c r="G78" i="7"/>
  <c r="E78" i="7"/>
  <c r="C78" i="7"/>
  <c r="M74" i="7"/>
  <c r="K74" i="7"/>
  <c r="I74" i="7"/>
  <c r="G74" i="7"/>
  <c r="E74" i="7"/>
  <c r="C74" i="7"/>
  <c r="L78" i="7"/>
  <c r="J78" i="7"/>
  <c r="F78" i="7"/>
  <c r="D78" i="7"/>
  <c r="B78" i="7"/>
  <c r="J74" i="7"/>
  <c r="H74" i="7"/>
  <c r="D74" i="7"/>
  <c r="B81" i="7"/>
  <c r="H78" i="7"/>
  <c r="L74" i="7"/>
  <c r="F74" i="7"/>
  <c r="B74" i="7"/>
  <c r="H55" i="28" l="1"/>
  <c r="M77" i="20"/>
  <c r="K77" i="20"/>
  <c r="E77" i="20"/>
  <c r="M75" i="20"/>
  <c r="K75" i="20"/>
  <c r="I75" i="20"/>
  <c r="G75" i="20"/>
  <c r="E75" i="20"/>
  <c r="C75" i="20"/>
  <c r="L77" i="20"/>
  <c r="J77" i="20"/>
  <c r="D77" i="20"/>
  <c r="L75" i="20"/>
  <c r="J75" i="20"/>
  <c r="H75" i="20"/>
  <c r="D75" i="20"/>
  <c r="F77" i="20"/>
  <c r="F75" i="20"/>
  <c r="B75" i="20"/>
  <c r="M77" i="19"/>
  <c r="K77" i="19"/>
  <c r="E77" i="19"/>
  <c r="M75" i="19"/>
  <c r="K75" i="19"/>
  <c r="I75" i="19"/>
  <c r="G75" i="19"/>
  <c r="E75" i="19"/>
  <c r="C75" i="19"/>
  <c r="L77" i="19"/>
  <c r="J77" i="19"/>
  <c r="F77" i="19"/>
  <c r="D77" i="19"/>
  <c r="H75" i="19"/>
  <c r="D75" i="19"/>
  <c r="B75" i="19"/>
  <c r="L75" i="19"/>
  <c r="J75" i="19"/>
  <c r="F75" i="19"/>
  <c r="M77" i="7"/>
  <c r="K77" i="7"/>
  <c r="E77" i="7"/>
  <c r="M75" i="7"/>
  <c r="K75" i="7"/>
  <c r="I75" i="7"/>
  <c r="G75" i="7"/>
  <c r="E75" i="7"/>
  <c r="C75" i="7"/>
  <c r="L77" i="7"/>
  <c r="J77" i="7"/>
  <c r="F77" i="7"/>
  <c r="D77" i="7"/>
  <c r="H75" i="7"/>
  <c r="D75" i="7"/>
  <c r="L75" i="7"/>
  <c r="J75" i="7"/>
  <c r="F75" i="7"/>
  <c r="B75" i="7"/>
  <c r="I55" i="28" l="1"/>
  <c r="N53" i="19"/>
  <c r="M53" i="19"/>
  <c r="L53" i="19"/>
  <c r="K53" i="19"/>
  <c r="J53" i="19"/>
  <c r="I53" i="19"/>
  <c r="H53" i="19"/>
  <c r="G53" i="19"/>
  <c r="F53" i="19"/>
  <c r="E53" i="19"/>
  <c r="D53" i="19"/>
  <c r="C53" i="19"/>
  <c r="B53" i="19"/>
  <c r="N53" i="8"/>
  <c r="M53" i="8"/>
  <c r="L53" i="8"/>
  <c r="K53" i="8"/>
  <c r="J53" i="8"/>
  <c r="I53" i="8"/>
  <c r="H53" i="8"/>
  <c r="G53" i="8"/>
  <c r="F53" i="8"/>
  <c r="E53" i="8"/>
  <c r="D53" i="8"/>
  <c r="C53" i="8"/>
  <c r="B53" i="8"/>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B53" i="27"/>
  <c r="J55" i="28" l="1"/>
  <c r="K55" i="28" l="1"/>
  <c r="C18" i="7"/>
  <c r="D18" i="7"/>
  <c r="E18" i="7"/>
  <c r="F18" i="7"/>
  <c r="G18" i="7"/>
  <c r="H18" i="7"/>
  <c r="I18" i="7"/>
  <c r="J18" i="7"/>
  <c r="K18" i="7"/>
  <c r="L18" i="7"/>
  <c r="M18" i="7"/>
  <c r="N18" i="7"/>
  <c r="B18" i="7"/>
  <c r="L18" i="26"/>
  <c r="M18" i="26"/>
  <c r="N18" i="26"/>
  <c r="O18" i="26"/>
  <c r="P18" i="26"/>
  <c r="Q18" i="26"/>
  <c r="R18" i="26"/>
  <c r="S18" i="26"/>
  <c r="T18" i="26"/>
  <c r="U18" i="26"/>
  <c r="V18" i="26"/>
  <c r="W18" i="26"/>
  <c r="X18" i="26"/>
  <c r="Y18" i="26"/>
  <c r="Z18" i="26"/>
  <c r="AA18" i="26"/>
  <c r="AB18" i="26"/>
  <c r="L55" i="28" l="1"/>
  <c r="M55" i="28" l="1"/>
  <c r="A4" i="9" l="1"/>
  <c r="A20" i="9"/>
  <c r="A19" i="9"/>
  <c r="A18" i="9"/>
  <c r="A16" i="9"/>
  <c r="A15" i="9"/>
  <c r="A12" i="9"/>
  <c r="A3" i="9"/>
  <c r="A2" i="9"/>
  <c r="B80" i="27" a="1"/>
  <c r="B80" i="27" s="1"/>
  <c r="W77" i="27"/>
  <c r="V77" i="27"/>
  <c r="U77" i="27"/>
  <c r="T77" i="27"/>
  <c r="S77" i="27"/>
  <c r="R77" i="27"/>
  <c r="W35" i="27"/>
  <c r="V35" i="27"/>
  <c r="U35" i="27"/>
  <c r="T35" i="27"/>
  <c r="S35" i="27"/>
  <c r="R35" i="27"/>
  <c r="Q35" i="27"/>
  <c r="AC36" i="27"/>
  <c r="AB36" i="27"/>
  <c r="AA36" i="27"/>
  <c r="Z36" i="27"/>
  <c r="Y36" i="27"/>
  <c r="W36" i="27"/>
  <c r="V36" i="27"/>
  <c r="U36" i="27"/>
  <c r="T36" i="27"/>
  <c r="S36" i="27"/>
  <c r="R36" i="27"/>
  <c r="P36" i="27"/>
  <c r="O36" i="27"/>
  <c r="N36" i="27"/>
  <c r="M36" i="27"/>
  <c r="L36" i="27"/>
  <c r="K36" i="27"/>
  <c r="J36" i="27"/>
  <c r="I36" i="27"/>
  <c r="H36" i="27"/>
  <c r="G36" i="27"/>
  <c r="F36" i="27"/>
  <c r="E36" i="27"/>
  <c r="D36" i="27"/>
  <c r="C36" i="27"/>
  <c r="B36" i="27"/>
  <c r="B10" i="27"/>
  <c r="B9" i="27"/>
  <c r="B7" i="27"/>
  <c r="B3" i="27"/>
  <c r="AC36" i="23"/>
  <c r="AC36" i="22"/>
  <c r="AC56" i="26"/>
  <c r="R48" i="27" l="1"/>
  <c r="C114" i="27" s="1"/>
  <c r="D114" i="27" s="1"/>
  <c r="R46" i="27"/>
  <c r="C112" i="27" s="1"/>
  <c r="D112" i="27" s="1"/>
  <c r="R44" i="27"/>
  <c r="R42" i="27"/>
  <c r="R40" i="27"/>
  <c r="R47" i="27"/>
  <c r="R43" i="27"/>
  <c r="R39" i="27"/>
  <c r="R45" i="27"/>
  <c r="R41" i="27"/>
  <c r="C107" i="27" s="1"/>
  <c r="D107" i="27" s="1"/>
  <c r="R34" i="27"/>
  <c r="R37" i="27" s="1"/>
  <c r="J48" i="27"/>
  <c r="J46" i="27"/>
  <c r="J44" i="27"/>
  <c r="J42" i="27"/>
  <c r="J40" i="27"/>
  <c r="J45" i="27"/>
  <c r="J41" i="27"/>
  <c r="J47" i="27"/>
  <c r="J39" i="27"/>
  <c r="J43" i="27"/>
  <c r="J34" i="27"/>
  <c r="J37" i="27" s="1"/>
  <c r="AB40" i="27"/>
  <c r="AB48" i="27"/>
  <c r="AB44" i="27"/>
  <c r="AB45" i="27"/>
  <c r="AB41" i="27"/>
  <c r="AB46" i="27"/>
  <c r="AB43" i="27"/>
  <c r="AB47" i="27"/>
  <c r="AB42" i="27"/>
  <c r="AB39" i="27"/>
  <c r="AB34" i="27"/>
  <c r="AB37" i="27" s="1"/>
  <c r="AC48" i="22"/>
  <c r="AC46" i="22"/>
  <c r="AC44" i="22"/>
  <c r="AC42" i="22"/>
  <c r="AC47" i="22"/>
  <c r="AC43" i="22"/>
  <c r="AC45" i="22"/>
  <c r="AC40" i="22"/>
  <c r="AC39" i="22"/>
  <c r="AC41" i="22"/>
  <c r="AC34" i="22"/>
  <c r="AC37" i="22" s="1"/>
  <c r="D42" i="27"/>
  <c r="D46" i="27"/>
  <c r="D47" i="27"/>
  <c r="D43" i="27"/>
  <c r="D39" i="27"/>
  <c r="D44" i="27"/>
  <c r="D45" i="27"/>
  <c r="D41" i="27"/>
  <c r="D48" i="27"/>
  <c r="D40" i="27"/>
  <c r="D34" i="27"/>
  <c r="D37" i="27" s="1"/>
  <c r="L40" i="27"/>
  <c r="L48" i="27"/>
  <c r="L44" i="27"/>
  <c r="L45" i="27"/>
  <c r="L41" i="27"/>
  <c r="L43" i="27"/>
  <c r="L42" i="27"/>
  <c r="L39" i="27"/>
  <c r="L46" i="27"/>
  <c r="L47" i="27"/>
  <c r="L34" i="27"/>
  <c r="L37" i="27" s="1"/>
  <c r="U47" i="27"/>
  <c r="U45" i="27"/>
  <c r="U43" i="27"/>
  <c r="U41" i="27"/>
  <c r="U39" i="27"/>
  <c r="U46" i="27"/>
  <c r="U42" i="27"/>
  <c r="U48" i="27"/>
  <c r="U44" i="27"/>
  <c r="U40" i="27"/>
  <c r="U34" i="27"/>
  <c r="U37" i="27" s="1"/>
  <c r="K48" i="27"/>
  <c r="K46" i="27"/>
  <c r="K44" i="27"/>
  <c r="K42" i="27"/>
  <c r="K40" i="27"/>
  <c r="K47" i="27"/>
  <c r="K45" i="27"/>
  <c r="K43" i="27"/>
  <c r="K41" i="27"/>
  <c r="K39" i="27"/>
  <c r="K34" i="27"/>
  <c r="K37" i="27" s="1"/>
  <c r="AC48" i="23"/>
  <c r="AC46" i="23"/>
  <c r="AC44" i="23"/>
  <c r="AC42" i="23"/>
  <c r="AC40" i="23"/>
  <c r="AC39" i="23"/>
  <c r="AC45" i="23"/>
  <c r="AC47" i="23"/>
  <c r="AC43" i="23"/>
  <c r="AC41" i="23"/>
  <c r="AC34" i="23"/>
  <c r="AC37" i="23" s="1"/>
  <c r="E47" i="27"/>
  <c r="E45" i="27"/>
  <c r="E43" i="27"/>
  <c r="E41" i="27"/>
  <c r="E39" i="27"/>
  <c r="E46" i="27"/>
  <c r="E42" i="27"/>
  <c r="E44" i="27"/>
  <c r="E40" i="27"/>
  <c r="E48" i="27"/>
  <c r="E34" i="27"/>
  <c r="E37" i="27" s="1"/>
  <c r="M47" i="27"/>
  <c r="M45" i="27"/>
  <c r="M43" i="27"/>
  <c r="M41" i="27"/>
  <c r="M39" i="27"/>
  <c r="M48" i="27"/>
  <c r="M44" i="27"/>
  <c r="M40" i="27"/>
  <c r="M42" i="27"/>
  <c r="M46" i="27"/>
  <c r="M34" i="27"/>
  <c r="M37" i="27" s="1"/>
  <c r="V47" i="27"/>
  <c r="V45" i="27"/>
  <c r="V43" i="27"/>
  <c r="V41" i="27"/>
  <c r="V39" i="27"/>
  <c r="V48" i="27"/>
  <c r="V44" i="27"/>
  <c r="V40" i="27"/>
  <c r="V42" i="27"/>
  <c r="V46" i="27"/>
  <c r="V34" i="27"/>
  <c r="V37" i="27" s="1"/>
  <c r="T42" i="27"/>
  <c r="T46" i="27"/>
  <c r="T47" i="27"/>
  <c r="T43" i="27"/>
  <c r="T39" i="27"/>
  <c r="T48" i="27"/>
  <c r="T45" i="27"/>
  <c r="T40" i="27"/>
  <c r="T41" i="27"/>
  <c r="T44" i="27"/>
  <c r="T34" i="27"/>
  <c r="T37" i="27" s="1"/>
  <c r="N47" i="27"/>
  <c r="N45" i="27"/>
  <c r="N43" i="27"/>
  <c r="N41" i="27"/>
  <c r="N39" i="27"/>
  <c r="N46" i="27"/>
  <c r="N42" i="27"/>
  <c r="N40" i="27"/>
  <c r="N48" i="27"/>
  <c r="N44" i="27"/>
  <c r="N34" i="27"/>
  <c r="N37" i="27" s="1"/>
  <c r="G47" i="27"/>
  <c r="G45" i="27"/>
  <c r="G43" i="27"/>
  <c r="G41" i="27"/>
  <c r="G39" i="27"/>
  <c r="G48" i="27"/>
  <c r="G46" i="27"/>
  <c r="G44" i="27"/>
  <c r="G42" i="27"/>
  <c r="G40" i="27"/>
  <c r="G34" i="27"/>
  <c r="G37" i="27" s="1"/>
  <c r="O47" i="27"/>
  <c r="O45" i="27"/>
  <c r="O43" i="27"/>
  <c r="O41" i="27"/>
  <c r="O39" i="27"/>
  <c r="O48" i="27"/>
  <c r="O46" i="27"/>
  <c r="O44" i="27"/>
  <c r="O42" i="27"/>
  <c r="O40" i="27"/>
  <c r="O34" i="27"/>
  <c r="O37" i="27" s="1"/>
  <c r="Y48" i="27"/>
  <c r="Y46" i="27"/>
  <c r="Y44" i="27"/>
  <c r="Y42" i="27"/>
  <c r="Y40" i="27"/>
  <c r="Y47" i="27"/>
  <c r="Y43" i="27"/>
  <c r="Y39" i="27"/>
  <c r="Y45" i="27"/>
  <c r="Y41" i="27"/>
  <c r="Y34" i="27"/>
  <c r="Y37" i="27" s="1"/>
  <c r="B48" i="27"/>
  <c r="B46" i="27"/>
  <c r="B44" i="27"/>
  <c r="B42" i="27"/>
  <c r="B40" i="27"/>
  <c r="B47" i="27"/>
  <c r="B43" i="27"/>
  <c r="B39" i="27"/>
  <c r="B41" i="27"/>
  <c r="B45" i="27"/>
  <c r="B34" i="27"/>
  <c r="B37" i="27" s="1"/>
  <c r="S48" i="27"/>
  <c r="S46" i="27"/>
  <c r="S44" i="27"/>
  <c r="S42" i="27"/>
  <c r="S40" i="27"/>
  <c r="S47" i="27"/>
  <c r="S45" i="27"/>
  <c r="S43" i="27"/>
  <c r="S41" i="27"/>
  <c r="S39" i="27"/>
  <c r="S34" i="27"/>
  <c r="S37" i="27" s="1"/>
  <c r="C48" i="27"/>
  <c r="C46" i="27"/>
  <c r="C44" i="27"/>
  <c r="C42" i="27"/>
  <c r="C40" i="27"/>
  <c r="C47" i="27"/>
  <c r="C45" i="27"/>
  <c r="C43" i="27"/>
  <c r="C41" i="27"/>
  <c r="C39" i="27"/>
  <c r="C34" i="27"/>
  <c r="C37" i="27" s="1"/>
  <c r="AC47" i="27"/>
  <c r="AC45" i="27"/>
  <c r="AC43" i="27"/>
  <c r="AC41" i="27"/>
  <c r="AC39" i="27"/>
  <c r="AC48" i="27"/>
  <c r="AC44" i="27"/>
  <c r="AC40" i="27"/>
  <c r="AC46" i="27"/>
  <c r="AC42" i="27"/>
  <c r="AC34" i="27"/>
  <c r="AC37" i="27" s="1"/>
  <c r="F47" i="27"/>
  <c r="F45" i="27"/>
  <c r="F43" i="27"/>
  <c r="F41" i="27"/>
  <c r="F39" i="27"/>
  <c r="F48" i="27"/>
  <c r="F44" i="27"/>
  <c r="F40" i="27"/>
  <c r="F42" i="27"/>
  <c r="F46" i="27"/>
  <c r="F34" i="27"/>
  <c r="F37" i="27" s="1"/>
  <c r="W47" i="27"/>
  <c r="W45" i="27"/>
  <c r="W43" i="27"/>
  <c r="W41" i="27"/>
  <c r="W39" i="27"/>
  <c r="W48" i="27"/>
  <c r="W46" i="27"/>
  <c r="W44" i="27"/>
  <c r="W42" i="27"/>
  <c r="W40" i="27"/>
  <c r="W34" i="27"/>
  <c r="W37" i="27" s="1"/>
  <c r="H39" i="27"/>
  <c r="H47" i="27"/>
  <c r="H48" i="27"/>
  <c r="H44" i="27"/>
  <c r="E110" i="27" s="1"/>
  <c r="H40" i="27"/>
  <c r="E106" i="27" s="1"/>
  <c r="H41" i="27"/>
  <c r="H46" i="27"/>
  <c r="H42" i="27"/>
  <c r="H45" i="27"/>
  <c r="H43" i="27"/>
  <c r="H34" i="27"/>
  <c r="H37" i="27" s="1"/>
  <c r="P41" i="27"/>
  <c r="P45" i="27"/>
  <c r="P46" i="27"/>
  <c r="P42" i="27"/>
  <c r="P40" i="27"/>
  <c r="P48" i="27"/>
  <c r="P39" i="27"/>
  <c r="P43" i="27"/>
  <c r="P47" i="27"/>
  <c r="P44" i="27"/>
  <c r="P34" i="27"/>
  <c r="P37" i="27" s="1"/>
  <c r="Z48" i="27"/>
  <c r="Z46" i="27"/>
  <c r="Z44" i="27"/>
  <c r="Z42" i="27"/>
  <c r="Z40" i="27"/>
  <c r="Z45" i="27"/>
  <c r="Z41" i="27"/>
  <c r="Z39" i="27"/>
  <c r="Z43" i="27"/>
  <c r="Z47" i="27"/>
  <c r="Z34" i="27"/>
  <c r="Z37" i="27" s="1"/>
  <c r="I48" i="27"/>
  <c r="I46" i="27"/>
  <c r="I44" i="27"/>
  <c r="I42" i="27"/>
  <c r="I40" i="27"/>
  <c r="I47" i="27"/>
  <c r="I43" i="27"/>
  <c r="I39" i="27"/>
  <c r="I41" i="27"/>
  <c r="I45" i="27"/>
  <c r="I34" i="27"/>
  <c r="I37" i="27" s="1"/>
  <c r="AA48" i="27"/>
  <c r="AA46" i="27"/>
  <c r="AA44" i="27"/>
  <c r="AA42" i="27"/>
  <c r="AA40" i="27"/>
  <c r="AA47" i="27"/>
  <c r="AA45" i="27"/>
  <c r="AA43" i="27"/>
  <c r="AA41" i="27"/>
  <c r="AA39" i="27"/>
  <c r="AA34" i="27"/>
  <c r="AA37" i="27" s="1"/>
  <c r="E111" i="27"/>
  <c r="E109" i="27"/>
  <c r="E113" i="27"/>
  <c r="E108" i="27"/>
  <c r="C111" i="27"/>
  <c r="D111" i="27" s="1"/>
  <c r="C113" i="27"/>
  <c r="D113" i="27" s="1"/>
  <c r="C108" i="27"/>
  <c r="D108" i="27" s="1"/>
  <c r="C109" i="27"/>
  <c r="D109" i="27" s="1"/>
  <c r="C106" i="27"/>
  <c r="C110" i="27"/>
  <c r="D110" i="27" s="1"/>
  <c r="B8" i="27"/>
  <c r="W24" i="27"/>
  <c r="U24" i="27"/>
  <c r="S24" i="27"/>
  <c r="M24" i="27"/>
  <c r="V24" i="27"/>
  <c r="T24" i="27"/>
  <c r="R24" i="27"/>
  <c r="P24" i="27"/>
  <c r="L24" i="27"/>
  <c r="J24" i="27"/>
  <c r="AC23" i="27"/>
  <c r="AA23" i="27"/>
  <c r="Y23" i="27"/>
  <c r="W23" i="27"/>
  <c r="U23" i="27"/>
  <c r="S23" i="27"/>
  <c r="Q23" i="27"/>
  <c r="O23" i="27"/>
  <c r="M23" i="27"/>
  <c r="K23" i="27"/>
  <c r="I23" i="27"/>
  <c r="G23" i="27"/>
  <c r="E23" i="27"/>
  <c r="C23" i="27"/>
  <c r="AB23" i="27"/>
  <c r="Z23" i="27"/>
  <c r="X23" i="27"/>
  <c r="V23" i="27"/>
  <c r="T23" i="27"/>
  <c r="R23" i="27"/>
  <c r="P23" i="27"/>
  <c r="N23" i="27"/>
  <c r="L23" i="27"/>
  <c r="J23" i="27"/>
  <c r="H23" i="27"/>
  <c r="F23" i="27"/>
  <c r="D23" i="27"/>
  <c r="B23" i="27"/>
  <c r="AC78" i="27"/>
  <c r="AA78" i="27"/>
  <c r="Y78" i="27"/>
  <c r="W78" i="27"/>
  <c r="U78" i="27"/>
  <c r="S78" i="27"/>
  <c r="Q78" i="27"/>
  <c r="O78" i="27"/>
  <c r="M78" i="27"/>
  <c r="K78" i="27"/>
  <c r="I78" i="27"/>
  <c r="G78" i="27"/>
  <c r="E78" i="27"/>
  <c r="C78" i="27"/>
  <c r="AC74" i="27"/>
  <c r="AA74" i="27"/>
  <c r="Y74" i="27"/>
  <c r="W74" i="27"/>
  <c r="U74" i="27"/>
  <c r="S74" i="27"/>
  <c r="Q74" i="27"/>
  <c r="O74" i="27"/>
  <c r="M74" i="27"/>
  <c r="K74" i="27"/>
  <c r="I74" i="27"/>
  <c r="G74" i="27"/>
  <c r="E74" i="27"/>
  <c r="C74" i="27"/>
  <c r="B81" i="27"/>
  <c r="AB78" i="27"/>
  <c r="Z78" i="27"/>
  <c r="X78" i="27"/>
  <c r="V78" i="27"/>
  <c r="T78" i="27"/>
  <c r="R78" i="27"/>
  <c r="P78" i="27"/>
  <c r="N78" i="27"/>
  <c r="L78" i="27"/>
  <c r="J78" i="27"/>
  <c r="H78" i="27"/>
  <c r="F78" i="27"/>
  <c r="D78" i="27"/>
  <c r="B78" i="27"/>
  <c r="AB74" i="27"/>
  <c r="Z74" i="27"/>
  <c r="X74" i="27"/>
  <c r="V74" i="27"/>
  <c r="T74" i="27"/>
  <c r="R74" i="27"/>
  <c r="P74" i="27"/>
  <c r="N74" i="27"/>
  <c r="L74" i="27"/>
  <c r="J74" i="27"/>
  <c r="H74" i="27"/>
  <c r="F74" i="27"/>
  <c r="D74" i="27"/>
  <c r="B74" i="27"/>
  <c r="C35" i="27"/>
  <c r="Y35" i="27"/>
  <c r="AC35" i="27"/>
  <c r="B35" i="27"/>
  <c r="X35" i="27"/>
  <c r="AC35" i="23"/>
  <c r="AC35" i="22"/>
  <c r="E105" i="27" l="1"/>
  <c r="C105" i="27"/>
  <c r="D105" i="27" s="1"/>
  <c r="AC21" i="27"/>
  <c r="AA21" i="27"/>
  <c r="Y21" i="27"/>
  <c r="W21" i="27"/>
  <c r="U21" i="27"/>
  <c r="S21" i="27"/>
  <c r="Q21" i="27"/>
  <c r="O21" i="27"/>
  <c r="M21" i="27"/>
  <c r="K21" i="27"/>
  <c r="I21" i="27"/>
  <c r="G21" i="27"/>
  <c r="E21" i="27"/>
  <c r="C21" i="27"/>
  <c r="AB21" i="27"/>
  <c r="Z21" i="27"/>
  <c r="X21" i="27"/>
  <c r="V21" i="27"/>
  <c r="T21" i="27"/>
  <c r="R21" i="27"/>
  <c r="P21" i="27"/>
  <c r="N21" i="27"/>
  <c r="L21" i="27"/>
  <c r="J21" i="27"/>
  <c r="H21" i="27"/>
  <c r="F21" i="27"/>
  <c r="D21" i="27"/>
  <c r="B21" i="27"/>
  <c r="F35" i="27"/>
  <c r="J35" i="27"/>
  <c r="N35" i="27"/>
  <c r="Z35" i="27"/>
  <c r="AC77" i="27"/>
  <c r="AC18" i="27" s="1"/>
  <c r="AA77" i="27"/>
  <c r="Y77" i="27"/>
  <c r="Q77" i="27"/>
  <c r="O77" i="27"/>
  <c r="M77" i="27"/>
  <c r="K77" i="27"/>
  <c r="K18" i="27" s="1"/>
  <c r="I77" i="27"/>
  <c r="I18" i="27" s="1"/>
  <c r="G77" i="27"/>
  <c r="G18" i="27" s="1"/>
  <c r="E77" i="27"/>
  <c r="E18" i="27" s="1"/>
  <c r="C77" i="27"/>
  <c r="C18" i="27" s="1"/>
  <c r="AC75" i="27"/>
  <c r="AA75" i="27"/>
  <c r="Y75" i="27"/>
  <c r="W75" i="27"/>
  <c r="U75" i="27"/>
  <c r="S75" i="27"/>
  <c r="Q75" i="27"/>
  <c r="O75" i="27"/>
  <c r="M75" i="27"/>
  <c r="K75" i="27"/>
  <c r="I75" i="27"/>
  <c r="G75" i="27"/>
  <c r="E75" i="27"/>
  <c r="C75" i="27"/>
  <c r="AB77" i="27"/>
  <c r="Z77" i="27"/>
  <c r="X77" i="27"/>
  <c r="P77" i="27"/>
  <c r="N77" i="27"/>
  <c r="L77" i="27"/>
  <c r="J77" i="27"/>
  <c r="J18" i="27" s="1"/>
  <c r="H77" i="27"/>
  <c r="H18" i="27" s="1"/>
  <c r="F77" i="27"/>
  <c r="F18" i="27" s="1"/>
  <c r="D77" i="27"/>
  <c r="D18" i="27" s="1"/>
  <c r="B77" i="27"/>
  <c r="B18" i="27" s="1"/>
  <c r="AB75" i="27"/>
  <c r="Z75" i="27"/>
  <c r="X75" i="27"/>
  <c r="V75" i="27"/>
  <c r="T75" i="27"/>
  <c r="R75" i="27"/>
  <c r="P75" i="27"/>
  <c r="N75" i="27"/>
  <c r="L75" i="27"/>
  <c r="J75" i="27"/>
  <c r="H75" i="27"/>
  <c r="F75" i="27"/>
  <c r="D75" i="27"/>
  <c r="B75" i="27"/>
  <c r="E35" i="27"/>
  <c r="I35" i="27"/>
  <c r="M35" i="27"/>
  <c r="D35" i="27"/>
  <c r="H35" i="27"/>
  <c r="L35" i="27"/>
  <c r="P35" i="27"/>
  <c r="AB35" i="27"/>
  <c r="G35" i="27"/>
  <c r="K35" i="27"/>
  <c r="O35" i="27"/>
  <c r="AA35" i="27"/>
  <c r="D25" i="27" l="1"/>
  <c r="D22" i="27"/>
  <c r="H25" i="27"/>
  <c r="H22" i="27"/>
  <c r="L25" i="27"/>
  <c r="L22" i="27"/>
  <c r="P25" i="27"/>
  <c r="P22" i="27"/>
  <c r="T25" i="27"/>
  <c r="T22" i="27"/>
  <c r="X25" i="27"/>
  <c r="X22" i="27"/>
  <c r="AB25" i="27"/>
  <c r="AB22" i="27"/>
  <c r="E25" i="27"/>
  <c r="E22" i="27"/>
  <c r="I25" i="27"/>
  <c r="I22" i="27"/>
  <c r="M25" i="27"/>
  <c r="M22" i="27"/>
  <c r="Q25" i="27"/>
  <c r="Q22" i="27"/>
  <c r="U25" i="27"/>
  <c r="U22" i="27"/>
  <c r="Y25" i="27"/>
  <c r="Y22" i="27"/>
  <c r="AC25" i="27"/>
  <c r="AC22" i="27"/>
  <c r="B25" i="27"/>
  <c r="B22" i="27"/>
  <c r="F25" i="27"/>
  <c r="F22" i="27"/>
  <c r="J25" i="27"/>
  <c r="J22" i="27"/>
  <c r="N25" i="27"/>
  <c r="N22" i="27"/>
  <c r="R25" i="27"/>
  <c r="R22" i="27"/>
  <c r="V25" i="27"/>
  <c r="V22" i="27"/>
  <c r="Z25" i="27"/>
  <c r="Z22" i="27"/>
  <c r="C25" i="27"/>
  <c r="C22" i="27"/>
  <c r="G25" i="27"/>
  <c r="G22" i="27"/>
  <c r="K25" i="27"/>
  <c r="K22" i="27"/>
  <c r="O25" i="27"/>
  <c r="O22" i="27"/>
  <c r="S25" i="27"/>
  <c r="S22" i="27"/>
  <c r="W25" i="27"/>
  <c r="W22" i="27"/>
  <c r="AA25" i="27"/>
  <c r="AA22" i="27"/>
  <c r="AA26" i="27" l="1"/>
  <c r="B28" i="27"/>
  <c r="W27" i="27"/>
  <c r="U28" i="27"/>
  <c r="M28" i="27"/>
  <c r="C26" i="27"/>
  <c r="E28" i="27"/>
  <c r="X28" i="27"/>
  <c r="R27" i="27"/>
  <c r="N26" i="27"/>
  <c r="P28" i="27"/>
  <c r="J27" i="27"/>
  <c r="F26" i="27"/>
  <c r="H28" i="27"/>
  <c r="AC26" i="27"/>
  <c r="AC28" i="27" s="1"/>
  <c r="W28" i="27"/>
  <c r="Q27" i="27"/>
  <c r="O28" i="27"/>
  <c r="G28" i="27"/>
  <c r="Z28" i="27"/>
  <c r="T27" i="27"/>
  <c r="R28" i="27"/>
  <c r="L27" i="27"/>
  <c r="H26" i="27"/>
  <c r="J28" i="27"/>
  <c r="Y28" i="27"/>
  <c r="S27" i="27"/>
  <c r="O26" i="27"/>
  <c r="Q28" i="27"/>
  <c r="K27" i="27"/>
  <c r="G26" i="27"/>
  <c r="I28" i="27"/>
  <c r="Z26" i="27"/>
  <c r="AB28" i="27"/>
  <c r="V27" i="27"/>
  <c r="T28" i="27"/>
  <c r="L28" i="27"/>
  <c r="B26" i="27"/>
  <c r="D28" i="27"/>
  <c r="Y26" i="27"/>
  <c r="AA28" i="27"/>
  <c r="U27" i="27"/>
  <c r="S28" i="27"/>
  <c r="M27" i="27"/>
  <c r="I26" i="27"/>
  <c r="K28" i="27"/>
  <c r="E27" i="27"/>
  <c r="C28" i="27"/>
  <c r="AB26" i="27"/>
  <c r="X27" i="27"/>
  <c r="V28" i="27"/>
  <c r="P27" i="27"/>
  <c r="N28" i="27"/>
  <c r="D26" i="27"/>
  <c r="F28" i="27"/>
  <c r="N56" i="20"/>
  <c r="N55" i="20"/>
  <c r="N36" i="20"/>
  <c r="N56" i="19"/>
  <c r="N55" i="19"/>
  <c r="N36" i="19"/>
  <c r="N56" i="8"/>
  <c r="N55" i="8"/>
  <c r="N36" i="8"/>
  <c r="N56" i="25"/>
  <c r="N55" i="25"/>
  <c r="N36" i="25"/>
  <c r="N36" i="7"/>
  <c r="N44" i="8" l="1"/>
  <c r="N47" i="8"/>
  <c r="N39" i="8"/>
  <c r="N42" i="8"/>
  <c r="N45" i="8"/>
  <c r="N48" i="8"/>
  <c r="N40" i="8"/>
  <c r="N43" i="8"/>
  <c r="N46" i="8"/>
  <c r="N41" i="8"/>
  <c r="N34" i="8"/>
  <c r="N37" i="8" s="1"/>
  <c r="N42" i="19"/>
  <c r="N45" i="19"/>
  <c r="N48" i="19"/>
  <c r="N40" i="19"/>
  <c r="N43" i="19"/>
  <c r="N46" i="19"/>
  <c r="N41" i="19"/>
  <c r="N44" i="19"/>
  <c r="N47" i="19"/>
  <c r="N39" i="19"/>
  <c r="N34" i="19"/>
  <c r="N37" i="19" s="1"/>
  <c r="N48" i="7"/>
  <c r="N46" i="7"/>
  <c r="N43" i="7"/>
  <c r="N47" i="7"/>
  <c r="N41" i="7"/>
  <c r="N44" i="7"/>
  <c r="N39" i="7"/>
  <c r="N42" i="7"/>
  <c r="N45" i="7"/>
  <c r="N40" i="7"/>
  <c r="N34" i="7"/>
  <c r="N37" i="7" s="1"/>
  <c r="N48" i="25"/>
  <c r="N40" i="25"/>
  <c r="N43" i="25"/>
  <c r="N46" i="25"/>
  <c r="N41" i="25"/>
  <c r="N44" i="25"/>
  <c r="N47" i="25"/>
  <c r="N39" i="25"/>
  <c r="N42" i="25"/>
  <c r="N45" i="25"/>
  <c r="N34" i="25"/>
  <c r="N37" i="25" s="1"/>
  <c r="N48" i="20"/>
  <c r="N40" i="20"/>
  <c r="N43" i="20"/>
  <c r="N46" i="20"/>
  <c r="N41" i="20"/>
  <c r="N44" i="20"/>
  <c r="N47" i="20"/>
  <c r="N39" i="20"/>
  <c r="N42" i="20"/>
  <c r="N45" i="20"/>
  <c r="N34" i="20"/>
  <c r="N37" i="20" s="1"/>
  <c r="D27" i="27"/>
  <c r="AB27" i="27"/>
  <c r="I27" i="27"/>
  <c r="B27" i="27"/>
  <c r="G27" i="27"/>
  <c r="H27" i="27"/>
  <c r="AC27" i="27"/>
  <c r="N27" i="27"/>
  <c r="AA27" i="27"/>
  <c r="Y27" i="27"/>
  <c r="Z27" i="27"/>
  <c r="O27" i="27"/>
  <c r="F27" i="27"/>
  <c r="C27" i="27"/>
  <c r="N35" i="20"/>
  <c r="N35" i="19"/>
  <c r="N35" i="8"/>
  <c r="N35" i="25"/>
  <c r="N56" i="7" l="1"/>
  <c r="N55" i="7"/>
  <c r="E2" i="9"/>
  <c r="B80" i="26" a="1"/>
  <c r="B80" i="26" s="1"/>
  <c r="H74" i="26" s="1"/>
  <c r="W77" i="26"/>
  <c r="V77" i="26"/>
  <c r="U77" i="26"/>
  <c r="T77" i="26"/>
  <c r="S77" i="26"/>
  <c r="R77" i="26"/>
  <c r="AB56" i="26"/>
  <c r="AA56" i="26"/>
  <c r="Z56" i="26"/>
  <c r="Y56" i="26"/>
  <c r="X56" i="26"/>
  <c r="W56" i="26"/>
  <c r="V56" i="26"/>
  <c r="U56" i="26"/>
  <c r="T56" i="26"/>
  <c r="S56" i="26"/>
  <c r="R56" i="26"/>
  <c r="Q56" i="26"/>
  <c r="P56" i="26"/>
  <c r="O56" i="26"/>
  <c r="N56" i="26"/>
  <c r="M56" i="26"/>
  <c r="L56" i="26"/>
  <c r="K56" i="26"/>
  <c r="J56" i="26"/>
  <c r="I56" i="26"/>
  <c r="H56" i="26"/>
  <c r="G56" i="26"/>
  <c r="F56" i="26"/>
  <c r="E56" i="26"/>
  <c r="D56" i="26"/>
  <c r="C56" i="26"/>
  <c r="B56" i="26"/>
  <c r="W35" i="26"/>
  <c r="V35" i="26"/>
  <c r="U35" i="26"/>
  <c r="T35" i="26"/>
  <c r="S35" i="26"/>
  <c r="R35" i="26"/>
  <c r="Q35" i="26"/>
  <c r="AB36" i="26"/>
  <c r="AA36" i="26"/>
  <c r="Z36" i="26"/>
  <c r="Y36" i="26"/>
  <c r="W36" i="26"/>
  <c r="V36" i="26"/>
  <c r="U36" i="26"/>
  <c r="T36" i="26"/>
  <c r="S36" i="26"/>
  <c r="R36" i="26"/>
  <c r="Q36" i="26"/>
  <c r="P36" i="26"/>
  <c r="O36" i="26"/>
  <c r="N36" i="26"/>
  <c r="M36" i="26"/>
  <c r="L36" i="26"/>
  <c r="K36" i="26"/>
  <c r="J36" i="26"/>
  <c r="I36" i="26"/>
  <c r="H36" i="26"/>
  <c r="G36" i="26"/>
  <c r="F36" i="26"/>
  <c r="E36" i="26"/>
  <c r="D36" i="26"/>
  <c r="C36" i="26"/>
  <c r="B35" i="26"/>
  <c r="X26" i="26"/>
  <c r="W26" i="26"/>
  <c r="V26" i="26"/>
  <c r="U26" i="26"/>
  <c r="T26" i="26"/>
  <c r="S26" i="26"/>
  <c r="R26" i="26"/>
  <c r="Q26" i="26"/>
  <c r="P26" i="26"/>
  <c r="M26" i="26"/>
  <c r="L26" i="26"/>
  <c r="K26" i="26"/>
  <c r="J26" i="26"/>
  <c r="E26" i="26"/>
  <c r="AC24" i="26"/>
  <c r="AB24" i="26"/>
  <c r="AA24" i="26"/>
  <c r="Z24" i="26"/>
  <c r="Y24" i="26"/>
  <c r="X24" i="26"/>
  <c r="Q24" i="26"/>
  <c r="O24" i="26"/>
  <c r="N24" i="26"/>
  <c r="K24" i="26"/>
  <c r="I24" i="26"/>
  <c r="H24" i="26"/>
  <c r="G24" i="26"/>
  <c r="F24" i="26"/>
  <c r="E24" i="26"/>
  <c r="D24" i="26"/>
  <c r="C24" i="26"/>
  <c r="B24" i="26"/>
  <c r="B10" i="26"/>
  <c r="U24" i="26" s="1"/>
  <c r="B9" i="26"/>
  <c r="AB23" i="26" s="1"/>
  <c r="B7" i="26"/>
  <c r="B8" i="26" s="1"/>
  <c r="B3" i="26"/>
  <c r="E48" i="26" l="1"/>
  <c r="E45" i="26"/>
  <c r="E42" i="26"/>
  <c r="E44" i="26"/>
  <c r="E41" i="26"/>
  <c r="E43" i="26"/>
  <c r="E46" i="26"/>
  <c r="E47" i="26"/>
  <c r="E40" i="26"/>
  <c r="E39" i="26"/>
  <c r="E34" i="26"/>
  <c r="E37" i="26" s="1"/>
  <c r="F40" i="26"/>
  <c r="F42" i="26"/>
  <c r="F39" i="26"/>
  <c r="F46" i="26"/>
  <c r="F47" i="26"/>
  <c r="F45" i="26"/>
  <c r="F48" i="26"/>
  <c r="F44" i="26"/>
  <c r="F41" i="26"/>
  <c r="F43" i="26"/>
  <c r="F34" i="26"/>
  <c r="F37" i="26" s="1"/>
  <c r="P46" i="26"/>
  <c r="P47" i="26"/>
  <c r="P39" i="26"/>
  <c r="P40" i="26"/>
  <c r="P42" i="26"/>
  <c r="P48" i="26"/>
  <c r="P45" i="26"/>
  <c r="P44" i="26"/>
  <c r="P41" i="26"/>
  <c r="P43" i="26"/>
  <c r="P34" i="26"/>
  <c r="P37" i="26" s="1"/>
  <c r="I46" i="26"/>
  <c r="I47" i="26"/>
  <c r="I39" i="26"/>
  <c r="I40" i="26"/>
  <c r="I42" i="26"/>
  <c r="I41" i="26"/>
  <c r="I48" i="26"/>
  <c r="I43" i="26"/>
  <c r="I44" i="26"/>
  <c r="I45" i="26"/>
  <c r="I34" i="26"/>
  <c r="I37" i="26" s="1"/>
  <c r="Q46" i="26"/>
  <c r="Q47" i="26"/>
  <c r="Q44" i="26"/>
  <c r="Q39" i="26"/>
  <c r="Q40" i="26"/>
  <c r="Q42" i="26"/>
  <c r="Q43" i="26"/>
  <c r="Q48" i="26"/>
  <c r="Q41" i="26"/>
  <c r="Q45" i="26"/>
  <c r="Q34" i="26"/>
  <c r="Q37" i="26" s="1"/>
  <c r="Z44" i="26"/>
  <c r="Z41" i="26"/>
  <c r="Z43" i="26"/>
  <c r="Z45" i="26"/>
  <c r="Z48" i="26"/>
  <c r="Z39" i="26"/>
  <c r="Z40" i="26"/>
  <c r="Z42" i="26"/>
  <c r="Z46" i="26"/>
  <c r="Z47" i="26"/>
  <c r="Z34" i="26"/>
  <c r="Z37" i="26" s="1"/>
  <c r="V40" i="26"/>
  <c r="V42" i="26"/>
  <c r="V39" i="26"/>
  <c r="V46" i="26"/>
  <c r="V47" i="26"/>
  <c r="V45" i="26"/>
  <c r="V44" i="26"/>
  <c r="V41" i="26"/>
  <c r="V43" i="26"/>
  <c r="V48" i="26"/>
  <c r="V34" i="26"/>
  <c r="V37" i="26" s="1"/>
  <c r="H46" i="26"/>
  <c r="H47" i="26"/>
  <c r="H39" i="26"/>
  <c r="H40" i="26"/>
  <c r="H42" i="26"/>
  <c r="H48" i="26"/>
  <c r="H45" i="26"/>
  <c r="H44" i="26"/>
  <c r="H41" i="26"/>
  <c r="H43" i="26"/>
  <c r="H34" i="26"/>
  <c r="H37" i="26" s="1"/>
  <c r="J44" i="26"/>
  <c r="J41" i="26"/>
  <c r="J43" i="26"/>
  <c r="J47" i="26"/>
  <c r="J48" i="26"/>
  <c r="J39" i="26"/>
  <c r="J40" i="26"/>
  <c r="J42" i="26"/>
  <c r="J46" i="26"/>
  <c r="J45" i="26"/>
  <c r="J34" i="26"/>
  <c r="J37" i="26" s="1"/>
  <c r="R44" i="26"/>
  <c r="R41" i="26"/>
  <c r="R43" i="26"/>
  <c r="R46" i="26"/>
  <c r="R48" i="26"/>
  <c r="C114" i="26" s="1"/>
  <c r="D114" i="26" s="1"/>
  <c r="R39" i="26"/>
  <c r="R47" i="26"/>
  <c r="R40" i="26"/>
  <c r="R42" i="26"/>
  <c r="R45" i="26"/>
  <c r="C111" i="26" s="1"/>
  <c r="D111" i="26" s="1"/>
  <c r="R34" i="26"/>
  <c r="R37" i="26" s="1"/>
  <c r="AA45" i="26"/>
  <c r="AA44" i="26"/>
  <c r="AA41" i="26"/>
  <c r="AA43" i="26"/>
  <c r="AA48" i="26"/>
  <c r="AA39" i="26"/>
  <c r="AA40" i="26"/>
  <c r="AA42" i="26"/>
  <c r="AA46" i="26"/>
  <c r="AA47" i="26"/>
  <c r="AA34" i="26"/>
  <c r="AA37" i="26" s="1"/>
  <c r="Y46" i="26"/>
  <c r="Y47" i="26"/>
  <c r="Y39" i="26"/>
  <c r="Y44" i="26"/>
  <c r="Y40" i="26"/>
  <c r="Y42" i="26"/>
  <c r="Y48" i="26"/>
  <c r="Y41" i="26"/>
  <c r="Y43" i="26"/>
  <c r="Y45" i="26"/>
  <c r="Y34" i="26"/>
  <c r="Y37" i="26" s="1"/>
  <c r="C45" i="26"/>
  <c r="C44" i="26"/>
  <c r="C41" i="26"/>
  <c r="C43" i="26"/>
  <c r="C48" i="26"/>
  <c r="C39" i="26"/>
  <c r="C40" i="26"/>
  <c r="C42" i="26"/>
  <c r="C46" i="26"/>
  <c r="C47" i="26"/>
  <c r="C34" i="26"/>
  <c r="C37" i="26" s="1"/>
  <c r="K45" i="26"/>
  <c r="K44" i="26"/>
  <c r="K41" i="26"/>
  <c r="K43" i="26"/>
  <c r="K48" i="26"/>
  <c r="K39" i="26"/>
  <c r="K40" i="26"/>
  <c r="K42" i="26"/>
  <c r="K46" i="26"/>
  <c r="K47" i="26"/>
  <c r="K34" i="26"/>
  <c r="K37" i="26" s="1"/>
  <c r="S45" i="26"/>
  <c r="S44" i="26"/>
  <c r="S41" i="26"/>
  <c r="S43" i="26"/>
  <c r="S48" i="26"/>
  <c r="S39" i="26"/>
  <c r="S40" i="26"/>
  <c r="S42" i="26"/>
  <c r="S46" i="26"/>
  <c r="S47" i="26"/>
  <c r="S34" i="26"/>
  <c r="S37" i="26" s="1"/>
  <c r="AB39" i="26"/>
  <c r="AB48" i="26"/>
  <c r="AB45" i="26"/>
  <c r="AB44" i="26"/>
  <c r="AB41" i="26"/>
  <c r="AB43" i="26"/>
  <c r="AB46" i="26"/>
  <c r="AB47" i="26"/>
  <c r="AB40" i="26"/>
  <c r="AB42" i="26"/>
  <c r="AB34" i="26"/>
  <c r="AB37" i="26" s="1"/>
  <c r="M48" i="26"/>
  <c r="M40" i="26"/>
  <c r="M42" i="26"/>
  <c r="M45" i="26"/>
  <c r="M44" i="26"/>
  <c r="M41" i="26"/>
  <c r="M43" i="26"/>
  <c r="M46" i="26"/>
  <c r="M47" i="26"/>
  <c r="M39" i="26"/>
  <c r="M34" i="26"/>
  <c r="M37" i="26" s="1"/>
  <c r="N40" i="26"/>
  <c r="N42" i="26"/>
  <c r="N48" i="26"/>
  <c r="N39" i="26"/>
  <c r="N46" i="26"/>
  <c r="N47" i="26"/>
  <c r="N45" i="26"/>
  <c r="N44" i="26"/>
  <c r="N41" i="26"/>
  <c r="N43" i="26"/>
  <c r="N34" i="26"/>
  <c r="N37" i="26" s="1"/>
  <c r="D48" i="26"/>
  <c r="D45" i="26"/>
  <c r="D44" i="26"/>
  <c r="D41" i="26"/>
  <c r="D43" i="26"/>
  <c r="D46" i="26"/>
  <c r="D47" i="26"/>
  <c r="D39" i="26"/>
  <c r="D40" i="26"/>
  <c r="D42" i="26"/>
  <c r="D34" i="26"/>
  <c r="D37" i="26" s="1"/>
  <c r="L48" i="26"/>
  <c r="L45" i="26"/>
  <c r="L44" i="26"/>
  <c r="L41" i="26"/>
  <c r="L43" i="26"/>
  <c r="L39" i="26"/>
  <c r="L46" i="26"/>
  <c r="L47" i="26"/>
  <c r="L40" i="26"/>
  <c r="L42" i="26"/>
  <c r="L34" i="26"/>
  <c r="L37" i="26" s="1"/>
  <c r="T48" i="26"/>
  <c r="T45" i="26"/>
  <c r="T44" i="26"/>
  <c r="T41" i="26"/>
  <c r="T43" i="26"/>
  <c r="T39" i="26"/>
  <c r="T46" i="26"/>
  <c r="T47" i="26"/>
  <c r="T40" i="26"/>
  <c r="T42" i="26"/>
  <c r="T34" i="26"/>
  <c r="T37" i="26" s="1"/>
  <c r="U48" i="26"/>
  <c r="U40" i="26"/>
  <c r="U42" i="26"/>
  <c r="U45" i="26"/>
  <c r="U44" i="26"/>
  <c r="U41" i="26"/>
  <c r="U43" i="26"/>
  <c r="U46" i="26"/>
  <c r="U47" i="26"/>
  <c r="U39" i="26"/>
  <c r="U34" i="26"/>
  <c r="U37" i="26" s="1"/>
  <c r="G39" i="26"/>
  <c r="G40" i="26"/>
  <c r="G42" i="26"/>
  <c r="G46" i="26"/>
  <c r="G47" i="26"/>
  <c r="G45" i="26"/>
  <c r="G44" i="26"/>
  <c r="G41" i="26"/>
  <c r="G43" i="26"/>
  <c r="G48" i="26"/>
  <c r="G34" i="26"/>
  <c r="G37" i="26" s="1"/>
  <c r="O39" i="26"/>
  <c r="O40" i="26"/>
  <c r="O42" i="26"/>
  <c r="O46" i="26"/>
  <c r="O47" i="26"/>
  <c r="O45" i="26"/>
  <c r="O44" i="26"/>
  <c r="O41" i="26"/>
  <c r="O43" i="26"/>
  <c r="O48" i="26"/>
  <c r="O34" i="26"/>
  <c r="O37" i="26" s="1"/>
  <c r="W39" i="26"/>
  <c r="W40" i="26"/>
  <c r="W42" i="26"/>
  <c r="W46" i="26"/>
  <c r="W47" i="26"/>
  <c r="W45" i="26"/>
  <c r="W44" i="26"/>
  <c r="W41" i="26"/>
  <c r="W43" i="26"/>
  <c r="W48" i="26"/>
  <c r="W34" i="26"/>
  <c r="W37" i="26" s="1"/>
  <c r="C107" i="26"/>
  <c r="D107" i="26" s="1"/>
  <c r="C110" i="26"/>
  <c r="D110" i="26" s="1"/>
  <c r="C106" i="26"/>
  <c r="C109" i="26"/>
  <c r="D109" i="26" s="1"/>
  <c r="C113" i="26"/>
  <c r="D113" i="26" s="1"/>
  <c r="C108" i="26"/>
  <c r="D108" i="26" s="1"/>
  <c r="C112" i="26"/>
  <c r="D112" i="26" s="1"/>
  <c r="E111" i="26"/>
  <c r="E108" i="26"/>
  <c r="E113" i="26"/>
  <c r="E110" i="26"/>
  <c r="E106" i="26"/>
  <c r="E109" i="26"/>
  <c r="P74" i="26"/>
  <c r="L74" i="26"/>
  <c r="T74" i="26"/>
  <c r="AB74" i="26"/>
  <c r="D74" i="26"/>
  <c r="X74" i="26"/>
  <c r="AC21" i="26"/>
  <c r="AA21" i="26"/>
  <c r="AA22" i="26" s="1"/>
  <c r="S21" i="26"/>
  <c r="S22" i="26" s="1"/>
  <c r="K21" i="26"/>
  <c r="K22" i="26" s="1"/>
  <c r="C21" i="26"/>
  <c r="C22" i="26" s="1"/>
  <c r="O21" i="26"/>
  <c r="O22" i="26" s="1"/>
  <c r="O26" i="26" s="1"/>
  <c r="G21" i="26"/>
  <c r="G22" i="26" s="1"/>
  <c r="G26" i="26" s="1"/>
  <c r="W21" i="26"/>
  <c r="W22" i="26" s="1"/>
  <c r="AC74" i="26"/>
  <c r="AC78" i="26"/>
  <c r="G23" i="26"/>
  <c r="S23" i="26"/>
  <c r="C23" i="26"/>
  <c r="K23" i="26"/>
  <c r="O23" i="26"/>
  <c r="W23" i="26"/>
  <c r="AA23" i="26"/>
  <c r="E23" i="26"/>
  <c r="I23" i="26"/>
  <c r="M23" i="26"/>
  <c r="Q23" i="26"/>
  <c r="U23" i="26"/>
  <c r="Y23" i="26"/>
  <c r="AC23" i="26"/>
  <c r="B74" i="26"/>
  <c r="F74" i="26"/>
  <c r="J74" i="26"/>
  <c r="N74" i="26"/>
  <c r="R74" i="26"/>
  <c r="V74" i="26"/>
  <c r="Z74" i="26"/>
  <c r="C78" i="26"/>
  <c r="N35" i="7"/>
  <c r="AB21" i="26"/>
  <c r="Z21" i="26"/>
  <c r="X21" i="26"/>
  <c r="V21" i="26"/>
  <c r="T21" i="26"/>
  <c r="R21" i="26"/>
  <c r="P21" i="26"/>
  <c r="N21" i="26"/>
  <c r="L21" i="26"/>
  <c r="J21" i="26"/>
  <c r="H21" i="26"/>
  <c r="F21" i="26"/>
  <c r="D21" i="26"/>
  <c r="B21" i="26"/>
  <c r="V24" i="26"/>
  <c r="T24" i="26"/>
  <c r="R24" i="26"/>
  <c r="P24" i="26"/>
  <c r="L24" i="26"/>
  <c r="J24" i="26"/>
  <c r="AB78" i="26"/>
  <c r="Z78" i="26"/>
  <c r="X78" i="26"/>
  <c r="V78" i="26"/>
  <c r="T78" i="26"/>
  <c r="R78" i="26"/>
  <c r="P78" i="26"/>
  <c r="N78" i="26"/>
  <c r="L78" i="26"/>
  <c r="J78" i="26"/>
  <c r="H78" i="26"/>
  <c r="F78" i="26"/>
  <c r="D78" i="26"/>
  <c r="B78" i="26"/>
  <c r="AA74" i="26"/>
  <c r="Y74" i="26"/>
  <c r="W74" i="26"/>
  <c r="U74" i="26"/>
  <c r="S74" i="26"/>
  <c r="Q74" i="26"/>
  <c r="O74" i="26"/>
  <c r="M74" i="26"/>
  <c r="K74" i="26"/>
  <c r="I74" i="26"/>
  <c r="G74" i="26"/>
  <c r="E74" i="26"/>
  <c r="C74" i="26"/>
  <c r="B81" i="26"/>
  <c r="AA78" i="26"/>
  <c r="Y78" i="26"/>
  <c r="W78" i="26"/>
  <c r="U78" i="26"/>
  <c r="S78" i="26"/>
  <c r="Q78" i="26"/>
  <c r="O78" i="26"/>
  <c r="M78" i="26"/>
  <c r="K78" i="26"/>
  <c r="I78" i="26"/>
  <c r="G78" i="26"/>
  <c r="E78" i="26"/>
  <c r="B36" i="26"/>
  <c r="E21" i="26"/>
  <c r="I21" i="26"/>
  <c r="M21" i="26"/>
  <c r="Q21" i="26"/>
  <c r="U21" i="26"/>
  <c r="Y21" i="26"/>
  <c r="M24" i="26"/>
  <c r="S24" i="26"/>
  <c r="W24" i="26"/>
  <c r="B23" i="26"/>
  <c r="D23" i="26"/>
  <c r="F23" i="26"/>
  <c r="H23" i="26"/>
  <c r="J23" i="26"/>
  <c r="L23" i="26"/>
  <c r="N23" i="26"/>
  <c r="P23" i="26"/>
  <c r="R23" i="26"/>
  <c r="T23" i="26"/>
  <c r="V23" i="26"/>
  <c r="X23" i="26"/>
  <c r="Z23" i="26"/>
  <c r="C35" i="26"/>
  <c r="B44" i="26" l="1"/>
  <c r="B41" i="26"/>
  <c r="B43" i="26"/>
  <c r="B46" i="26"/>
  <c r="B47" i="26"/>
  <c r="B48" i="26"/>
  <c r="B45" i="26"/>
  <c r="B40" i="26"/>
  <c r="B42" i="26"/>
  <c r="B39" i="26"/>
  <c r="B34" i="26"/>
  <c r="B37" i="26" s="1"/>
  <c r="C105" i="26"/>
  <c r="D105" i="26" s="1"/>
  <c r="E105" i="26"/>
  <c r="O25" i="26"/>
  <c r="O27" i="26" s="1"/>
  <c r="W25" i="26"/>
  <c r="W27" i="26" s="1"/>
  <c r="S25" i="26"/>
  <c r="S27" i="26" s="1"/>
  <c r="G25" i="26"/>
  <c r="G27" i="26" s="1"/>
  <c r="AC77" i="26"/>
  <c r="AC75" i="26"/>
  <c r="C25" i="26"/>
  <c r="K25" i="26"/>
  <c r="K27" i="26" s="1"/>
  <c r="AA25" i="26"/>
  <c r="AC25" i="26"/>
  <c r="AC22" i="26"/>
  <c r="AC26" i="26" s="1"/>
  <c r="U25" i="26"/>
  <c r="U27" i="26" s="1"/>
  <c r="U22" i="26"/>
  <c r="M25" i="26"/>
  <c r="M27" i="26" s="1"/>
  <c r="M22" i="26"/>
  <c r="E25" i="26"/>
  <c r="E27" i="26" s="1"/>
  <c r="E22" i="26"/>
  <c r="C26" i="26"/>
  <c r="D25" i="26"/>
  <c r="D22" i="26"/>
  <c r="H25" i="26"/>
  <c r="H22" i="26"/>
  <c r="L25" i="26"/>
  <c r="L27" i="26" s="1"/>
  <c r="L22" i="26"/>
  <c r="P25" i="26"/>
  <c r="P27" i="26" s="1"/>
  <c r="P22" i="26"/>
  <c r="T25" i="26"/>
  <c r="T27" i="26" s="1"/>
  <c r="T22" i="26"/>
  <c r="X25" i="26"/>
  <c r="X27" i="26" s="1"/>
  <c r="X22" i="26"/>
  <c r="AB25" i="26"/>
  <c r="AB22" i="26"/>
  <c r="Y25" i="26"/>
  <c r="Y22" i="26"/>
  <c r="Q25" i="26"/>
  <c r="Q27" i="26" s="1"/>
  <c r="Q22" i="26"/>
  <c r="I25" i="26"/>
  <c r="I22" i="26"/>
  <c r="AA26" i="26"/>
  <c r="AA77" i="26"/>
  <c r="Y77" i="26"/>
  <c r="Q77" i="26"/>
  <c r="O77" i="26"/>
  <c r="M77" i="26"/>
  <c r="K77" i="26"/>
  <c r="I77" i="26"/>
  <c r="G77" i="26"/>
  <c r="E77" i="26"/>
  <c r="C77" i="26"/>
  <c r="AB75" i="26"/>
  <c r="Z75" i="26"/>
  <c r="X75" i="26"/>
  <c r="V75" i="26"/>
  <c r="T75" i="26"/>
  <c r="R75" i="26"/>
  <c r="P75" i="26"/>
  <c r="N75" i="26"/>
  <c r="L75" i="26"/>
  <c r="J75" i="26"/>
  <c r="H75" i="26"/>
  <c r="F75" i="26"/>
  <c r="D75" i="26"/>
  <c r="B75" i="26"/>
  <c r="Z77" i="26"/>
  <c r="P77" i="26"/>
  <c r="L77" i="26"/>
  <c r="H77" i="26"/>
  <c r="D77" i="26"/>
  <c r="AA75" i="26"/>
  <c r="W75" i="26"/>
  <c r="S75" i="26"/>
  <c r="O75" i="26"/>
  <c r="K75" i="26"/>
  <c r="G75" i="26"/>
  <c r="C75" i="26"/>
  <c r="AB77" i="26"/>
  <c r="X77" i="26"/>
  <c r="N77" i="26"/>
  <c r="J77" i="26"/>
  <c r="F77" i="26"/>
  <c r="B77" i="26"/>
  <c r="Y75" i="26"/>
  <c r="U75" i="26"/>
  <c r="Q75" i="26"/>
  <c r="M75" i="26"/>
  <c r="I75" i="26"/>
  <c r="E75" i="26"/>
  <c r="B25" i="26"/>
  <c r="B22" i="26"/>
  <c r="F25" i="26"/>
  <c r="F22" i="26"/>
  <c r="J25" i="26"/>
  <c r="J27" i="26" s="1"/>
  <c r="J22" i="26"/>
  <c r="N25" i="26"/>
  <c r="N22" i="26"/>
  <c r="R25" i="26"/>
  <c r="R27" i="26" s="1"/>
  <c r="R22" i="26"/>
  <c r="V25" i="26"/>
  <c r="V27" i="26" s="1"/>
  <c r="V22" i="26"/>
  <c r="Z25" i="26"/>
  <c r="Z22" i="26"/>
  <c r="M78" i="25"/>
  <c r="L78" i="25"/>
  <c r="K78" i="25"/>
  <c r="J78" i="25"/>
  <c r="I78" i="25"/>
  <c r="H78" i="25"/>
  <c r="G78" i="25"/>
  <c r="F78" i="25"/>
  <c r="E78" i="25"/>
  <c r="D78" i="25"/>
  <c r="C78" i="25"/>
  <c r="B78" i="25"/>
  <c r="M77" i="25"/>
  <c r="L77" i="25"/>
  <c r="K77" i="25"/>
  <c r="J77" i="25"/>
  <c r="I77" i="25"/>
  <c r="H77" i="25"/>
  <c r="G77" i="25"/>
  <c r="F77" i="25"/>
  <c r="E77" i="25"/>
  <c r="D77" i="25"/>
  <c r="C77" i="25"/>
  <c r="B77" i="25"/>
  <c r="M75" i="25"/>
  <c r="L75" i="25"/>
  <c r="K75" i="25"/>
  <c r="J75" i="25"/>
  <c r="I75" i="25"/>
  <c r="H75" i="25"/>
  <c r="G75" i="25"/>
  <c r="F75" i="25"/>
  <c r="E75" i="25"/>
  <c r="D75" i="25"/>
  <c r="C75" i="25"/>
  <c r="B75" i="25"/>
  <c r="M74" i="25"/>
  <c r="L74" i="25"/>
  <c r="K74" i="25"/>
  <c r="J74" i="25"/>
  <c r="I74" i="25"/>
  <c r="H74" i="25"/>
  <c r="G74" i="25"/>
  <c r="F74" i="25"/>
  <c r="E74" i="25"/>
  <c r="D74" i="25"/>
  <c r="C74" i="25"/>
  <c r="B74" i="25"/>
  <c r="B55" i="25"/>
  <c r="M36" i="25"/>
  <c r="L36" i="25"/>
  <c r="K36" i="25"/>
  <c r="J36" i="25"/>
  <c r="I36" i="25"/>
  <c r="H36" i="25"/>
  <c r="G36" i="25"/>
  <c r="F36" i="25"/>
  <c r="E36" i="25"/>
  <c r="D36" i="25"/>
  <c r="C36" i="25"/>
  <c r="B36" i="25"/>
  <c r="B10" i="25"/>
  <c r="B9" i="25"/>
  <c r="B7" i="25"/>
  <c r="B3" i="25"/>
  <c r="B80" i="23" a="1"/>
  <c r="B80" i="23" s="1"/>
  <c r="W77" i="23"/>
  <c r="V77" i="23"/>
  <c r="U77" i="23"/>
  <c r="T77" i="23"/>
  <c r="S77" i="23"/>
  <c r="R77" i="23"/>
  <c r="AA36" i="23"/>
  <c r="Y36" i="23"/>
  <c r="O36" i="23"/>
  <c r="M36" i="23"/>
  <c r="K36" i="23"/>
  <c r="I36" i="23"/>
  <c r="G36" i="23"/>
  <c r="E36" i="23"/>
  <c r="C36" i="23"/>
  <c r="B35" i="23"/>
  <c r="B10" i="23"/>
  <c r="B9" i="23"/>
  <c r="B7" i="23"/>
  <c r="B8" i="23" s="1"/>
  <c r="B3" i="23"/>
  <c r="K47" i="23" l="1"/>
  <c r="K45" i="23"/>
  <c r="K43" i="23"/>
  <c r="K41" i="23"/>
  <c r="K39" i="23"/>
  <c r="K46" i="23"/>
  <c r="K42" i="23"/>
  <c r="K48" i="23"/>
  <c r="K44" i="23"/>
  <c r="K40" i="23"/>
  <c r="K34" i="23"/>
  <c r="K37" i="23" s="1"/>
  <c r="B44" i="25"/>
  <c r="B47" i="25"/>
  <c r="B39" i="25"/>
  <c r="B42" i="25"/>
  <c r="B45" i="25"/>
  <c r="B48" i="25"/>
  <c r="B40" i="25"/>
  <c r="B43" i="25"/>
  <c r="B46" i="25"/>
  <c r="B41" i="25"/>
  <c r="B34" i="25"/>
  <c r="B37" i="25" s="1"/>
  <c r="J44" i="25"/>
  <c r="J47" i="25"/>
  <c r="J39" i="25"/>
  <c r="J42" i="25"/>
  <c r="J45" i="25"/>
  <c r="J48" i="25"/>
  <c r="J40" i="25"/>
  <c r="J43" i="25"/>
  <c r="J46" i="25"/>
  <c r="J41" i="25"/>
  <c r="J34" i="25"/>
  <c r="J37" i="25" s="1"/>
  <c r="C47" i="25"/>
  <c r="C39" i="25"/>
  <c r="C42" i="25"/>
  <c r="C45" i="25"/>
  <c r="C48" i="25"/>
  <c r="C40" i="25"/>
  <c r="C43" i="25"/>
  <c r="C46" i="25"/>
  <c r="C41" i="25"/>
  <c r="C44" i="25"/>
  <c r="C34" i="25"/>
  <c r="C37" i="25" s="1"/>
  <c r="I47" i="23"/>
  <c r="I45" i="23"/>
  <c r="I43" i="23"/>
  <c r="I41" i="23"/>
  <c r="I39" i="23"/>
  <c r="I40" i="23"/>
  <c r="I42" i="23"/>
  <c r="I48" i="23"/>
  <c r="I44" i="23"/>
  <c r="I46" i="23"/>
  <c r="I34" i="23"/>
  <c r="I37" i="23" s="1"/>
  <c r="O48" i="23"/>
  <c r="O46" i="23"/>
  <c r="O44" i="23"/>
  <c r="O42" i="23"/>
  <c r="O40" i="23"/>
  <c r="O39" i="23"/>
  <c r="O41" i="23"/>
  <c r="O47" i="23"/>
  <c r="O45" i="23"/>
  <c r="O43" i="23"/>
  <c r="O34" i="23"/>
  <c r="O37" i="23" s="1"/>
  <c r="D42" i="25"/>
  <c r="D45" i="25"/>
  <c r="D48" i="25"/>
  <c r="D40" i="25"/>
  <c r="D43" i="25"/>
  <c r="D46" i="25"/>
  <c r="D41" i="25"/>
  <c r="D44" i="25"/>
  <c r="D39" i="25"/>
  <c r="D47" i="25"/>
  <c r="D34" i="25"/>
  <c r="D37" i="25" s="1"/>
  <c r="L42" i="25"/>
  <c r="L45" i="25"/>
  <c r="L48" i="25"/>
  <c r="L40" i="25"/>
  <c r="L43" i="25"/>
  <c r="L46" i="25"/>
  <c r="L41" i="25"/>
  <c r="L44" i="25"/>
  <c r="L47" i="25"/>
  <c r="L39" i="25"/>
  <c r="L34" i="25"/>
  <c r="L37" i="25" s="1"/>
  <c r="M48" i="23"/>
  <c r="M46" i="23"/>
  <c r="M44" i="23"/>
  <c r="M42" i="23"/>
  <c r="M40" i="23"/>
  <c r="M45" i="23"/>
  <c r="M41" i="23"/>
  <c r="M47" i="23"/>
  <c r="M43" i="23"/>
  <c r="M39" i="23"/>
  <c r="M34" i="23"/>
  <c r="M37" i="23" s="1"/>
  <c r="K47" i="25"/>
  <c r="K39" i="25"/>
  <c r="K42" i="25"/>
  <c r="K45" i="25"/>
  <c r="K48" i="25"/>
  <c r="K40" i="25"/>
  <c r="K43" i="25"/>
  <c r="K46" i="25"/>
  <c r="K41" i="25"/>
  <c r="K44" i="25"/>
  <c r="K34" i="25"/>
  <c r="K37" i="25" s="1"/>
  <c r="Y47" i="23"/>
  <c r="Y45" i="23"/>
  <c r="Y43" i="23"/>
  <c r="Y41" i="23"/>
  <c r="Y39" i="23"/>
  <c r="Y44" i="23"/>
  <c r="Y40" i="23"/>
  <c r="Y46" i="23"/>
  <c r="Y42" i="23"/>
  <c r="Y48" i="23"/>
  <c r="Y34" i="23"/>
  <c r="Y37" i="23" s="1"/>
  <c r="E45" i="25"/>
  <c r="E48" i="25"/>
  <c r="E40" i="25"/>
  <c r="E43" i="25"/>
  <c r="E46" i="25"/>
  <c r="E41" i="25"/>
  <c r="E44" i="25"/>
  <c r="E47" i="25"/>
  <c r="E39" i="25"/>
  <c r="E42" i="25"/>
  <c r="E34" i="25"/>
  <c r="E37" i="25" s="1"/>
  <c r="M45" i="25"/>
  <c r="M48" i="25"/>
  <c r="M40" i="25"/>
  <c r="M43" i="25"/>
  <c r="M46" i="25"/>
  <c r="M41" i="25"/>
  <c r="M44" i="25"/>
  <c r="M47" i="25"/>
  <c r="M39" i="25"/>
  <c r="M42" i="25"/>
  <c r="M34" i="25"/>
  <c r="M37" i="25" s="1"/>
  <c r="I41" i="25"/>
  <c r="I44" i="25"/>
  <c r="I47" i="25"/>
  <c r="I39" i="25"/>
  <c r="I42" i="25"/>
  <c r="I45" i="25"/>
  <c r="I48" i="25"/>
  <c r="I40" i="25"/>
  <c r="I43" i="25"/>
  <c r="I46" i="25"/>
  <c r="I34" i="25"/>
  <c r="I37" i="25" s="1"/>
  <c r="C47" i="23"/>
  <c r="C45" i="23"/>
  <c r="C43" i="23"/>
  <c r="C41" i="23"/>
  <c r="C39" i="23"/>
  <c r="C44" i="23"/>
  <c r="C40" i="23"/>
  <c r="C46" i="23"/>
  <c r="C42" i="23"/>
  <c r="C48" i="23"/>
  <c r="C34" i="23"/>
  <c r="C37" i="23" s="1"/>
  <c r="F48" i="25"/>
  <c r="F40" i="25"/>
  <c r="F43" i="25"/>
  <c r="F46" i="25"/>
  <c r="F41" i="25"/>
  <c r="F44" i="25"/>
  <c r="F47" i="25"/>
  <c r="F39" i="25"/>
  <c r="F42" i="25"/>
  <c r="F45" i="25"/>
  <c r="F34" i="25"/>
  <c r="F37" i="25" s="1"/>
  <c r="G43" i="25"/>
  <c r="G46" i="25"/>
  <c r="G41" i="25"/>
  <c r="G44" i="25"/>
  <c r="G47" i="25"/>
  <c r="G39" i="25"/>
  <c r="G42" i="25"/>
  <c r="G45" i="25"/>
  <c r="G48" i="25"/>
  <c r="G40" i="25"/>
  <c r="G34" i="25"/>
  <c r="G37" i="25" s="1"/>
  <c r="AA47" i="23"/>
  <c r="AA45" i="23"/>
  <c r="AA43" i="23"/>
  <c r="AA41" i="23"/>
  <c r="AA39" i="23"/>
  <c r="AA46" i="23"/>
  <c r="AA42" i="23"/>
  <c r="AA48" i="23"/>
  <c r="AA44" i="23"/>
  <c r="AA40" i="23"/>
  <c r="AA34" i="23"/>
  <c r="AA37" i="23" s="1"/>
  <c r="E48" i="23"/>
  <c r="E46" i="23"/>
  <c r="E44" i="23"/>
  <c r="E42" i="23"/>
  <c r="E40" i="23"/>
  <c r="E47" i="23"/>
  <c r="E43" i="23"/>
  <c r="E39" i="23"/>
  <c r="E45" i="23"/>
  <c r="E41" i="23"/>
  <c r="E34" i="23"/>
  <c r="E37" i="23" s="1"/>
  <c r="G48" i="23"/>
  <c r="G46" i="23"/>
  <c r="G44" i="23"/>
  <c r="G42" i="23"/>
  <c r="G40" i="23"/>
  <c r="G39" i="23"/>
  <c r="G45" i="23"/>
  <c r="G41" i="23"/>
  <c r="G47" i="23"/>
  <c r="G43" i="23"/>
  <c r="G34" i="23"/>
  <c r="G37" i="23" s="1"/>
  <c r="H46" i="25"/>
  <c r="H41" i="25"/>
  <c r="H44" i="25"/>
  <c r="H47" i="25"/>
  <c r="H39" i="25"/>
  <c r="H42" i="25"/>
  <c r="H45" i="25"/>
  <c r="H48" i="25"/>
  <c r="H40" i="25"/>
  <c r="H43" i="25"/>
  <c r="H34" i="25"/>
  <c r="H37" i="25" s="1"/>
  <c r="C24" i="25"/>
  <c r="G24" i="25"/>
  <c r="H24" i="25"/>
  <c r="I24" i="25"/>
  <c r="B24" i="25"/>
  <c r="U28" i="26"/>
  <c r="AC28" i="26"/>
  <c r="T28" i="26"/>
  <c r="L28" i="26"/>
  <c r="AC23" i="23"/>
  <c r="AA23" i="23"/>
  <c r="Y23" i="23"/>
  <c r="W23" i="23"/>
  <c r="U23" i="23"/>
  <c r="S23" i="23"/>
  <c r="Q23" i="23"/>
  <c r="O23" i="23"/>
  <c r="M23" i="23"/>
  <c r="K23" i="23"/>
  <c r="I23" i="23"/>
  <c r="G23" i="23"/>
  <c r="E23" i="23"/>
  <c r="C23" i="23"/>
  <c r="AB23" i="23"/>
  <c r="Z23" i="23"/>
  <c r="X23" i="23"/>
  <c r="V23" i="23"/>
  <c r="T23" i="23"/>
  <c r="R23" i="23"/>
  <c r="P23" i="23"/>
  <c r="N23" i="23"/>
  <c r="L23" i="23"/>
  <c r="J23" i="23"/>
  <c r="H23" i="23"/>
  <c r="F23" i="23"/>
  <c r="D23" i="23"/>
  <c r="B23" i="23"/>
  <c r="AC21" i="23"/>
  <c r="AA21" i="23"/>
  <c r="Y21" i="23"/>
  <c r="W21" i="23"/>
  <c r="U21" i="23"/>
  <c r="S21" i="23"/>
  <c r="Q21" i="23"/>
  <c r="O21" i="23"/>
  <c r="M21" i="23"/>
  <c r="K21" i="23"/>
  <c r="I21" i="23"/>
  <c r="G21" i="23"/>
  <c r="E21" i="23"/>
  <c r="C21" i="23"/>
  <c r="AB21" i="23"/>
  <c r="Z21" i="23"/>
  <c r="X21" i="23"/>
  <c r="V21" i="23"/>
  <c r="T21" i="23"/>
  <c r="R21" i="23"/>
  <c r="P21" i="23"/>
  <c r="N21" i="23"/>
  <c r="L21" i="23"/>
  <c r="J21" i="23"/>
  <c r="H21" i="23"/>
  <c r="F21" i="23"/>
  <c r="D21" i="23"/>
  <c r="B21" i="23"/>
  <c r="W24" i="23"/>
  <c r="U24" i="23"/>
  <c r="S24" i="23"/>
  <c r="M24" i="23"/>
  <c r="V24" i="23"/>
  <c r="T24" i="23"/>
  <c r="R24" i="23"/>
  <c r="P24" i="23"/>
  <c r="L24" i="23"/>
  <c r="J24" i="23"/>
  <c r="M28" i="26"/>
  <c r="B8" i="25"/>
  <c r="M23" i="25"/>
  <c r="K23" i="25"/>
  <c r="I23" i="25"/>
  <c r="G23" i="25"/>
  <c r="E23" i="25"/>
  <c r="C23" i="25"/>
  <c r="N23" i="25"/>
  <c r="L23" i="25"/>
  <c r="J23" i="25"/>
  <c r="H23" i="25"/>
  <c r="F23" i="25"/>
  <c r="D23" i="25"/>
  <c r="B23" i="25"/>
  <c r="C55" i="25"/>
  <c r="B18" i="26"/>
  <c r="J35" i="26"/>
  <c r="J18" i="26"/>
  <c r="X35" i="26"/>
  <c r="H35" i="26"/>
  <c r="H18" i="26"/>
  <c r="P35" i="26"/>
  <c r="C18" i="26"/>
  <c r="G35" i="26"/>
  <c r="G18" i="26"/>
  <c r="K35" i="26"/>
  <c r="K18" i="26"/>
  <c r="O35" i="26"/>
  <c r="Y35" i="26"/>
  <c r="AC18" i="26"/>
  <c r="F35" i="26"/>
  <c r="F18" i="26"/>
  <c r="N35" i="26"/>
  <c r="AB35" i="26"/>
  <c r="D35" i="26"/>
  <c r="D18" i="26"/>
  <c r="L35" i="26"/>
  <c r="Z35" i="26"/>
  <c r="E35" i="26"/>
  <c r="E18" i="26"/>
  <c r="I35" i="26"/>
  <c r="I18" i="26"/>
  <c r="M35" i="26"/>
  <c r="AA35" i="26"/>
  <c r="AA27" i="26"/>
  <c r="E28" i="26"/>
  <c r="C27" i="26"/>
  <c r="X28" i="26"/>
  <c r="AC74" i="23"/>
  <c r="AC78" i="23"/>
  <c r="AC27" i="26"/>
  <c r="AB28" i="26"/>
  <c r="Z26" i="26"/>
  <c r="Z27" i="26" s="1"/>
  <c r="P28" i="26"/>
  <c r="N26" i="26"/>
  <c r="N27" i="26" s="1"/>
  <c r="H28" i="26"/>
  <c r="F26" i="26"/>
  <c r="F27" i="26" s="1"/>
  <c r="D28" i="26"/>
  <c r="B26" i="26"/>
  <c r="B27" i="26" s="1"/>
  <c r="K28" i="26"/>
  <c r="I26" i="26"/>
  <c r="I27" i="26" s="1"/>
  <c r="AA28" i="26"/>
  <c r="Y26" i="26"/>
  <c r="Y27" i="26" s="1"/>
  <c r="S28" i="26"/>
  <c r="AB26" i="26"/>
  <c r="AB27" i="26" s="1"/>
  <c r="C28" i="26"/>
  <c r="Z28" i="26"/>
  <c r="Y28" i="26"/>
  <c r="R28" i="26"/>
  <c r="Q28" i="26"/>
  <c r="J28" i="26"/>
  <c r="H26" i="26"/>
  <c r="H27" i="26" s="1"/>
  <c r="I28" i="26"/>
  <c r="F28" i="26"/>
  <c r="D26" i="26"/>
  <c r="D27" i="26" s="1"/>
  <c r="B28" i="26"/>
  <c r="V28" i="26"/>
  <c r="N28" i="26"/>
  <c r="G28" i="26"/>
  <c r="O28" i="26"/>
  <c r="W28" i="26"/>
  <c r="C35" i="25"/>
  <c r="E35" i="25"/>
  <c r="G35" i="25"/>
  <c r="I35" i="25"/>
  <c r="K35" i="25"/>
  <c r="M35" i="25"/>
  <c r="B35" i="25"/>
  <c r="D35" i="25"/>
  <c r="F35" i="25"/>
  <c r="H35" i="25"/>
  <c r="J35" i="25"/>
  <c r="L35" i="25"/>
  <c r="AB78" i="23"/>
  <c r="Z78" i="23"/>
  <c r="X78" i="23"/>
  <c r="V78" i="23"/>
  <c r="T78" i="23"/>
  <c r="R78" i="23"/>
  <c r="P78" i="23"/>
  <c r="N78" i="23"/>
  <c r="L78" i="23"/>
  <c r="J78" i="23"/>
  <c r="H78" i="23"/>
  <c r="F78" i="23"/>
  <c r="D78" i="23"/>
  <c r="B78" i="23"/>
  <c r="AA74" i="23"/>
  <c r="Y74" i="23"/>
  <c r="W74" i="23"/>
  <c r="U74" i="23"/>
  <c r="S74" i="23"/>
  <c r="Q74" i="23"/>
  <c r="O74" i="23"/>
  <c r="M74" i="23"/>
  <c r="K74" i="23"/>
  <c r="I74" i="23"/>
  <c r="G74" i="23"/>
  <c r="E74" i="23"/>
  <c r="C74" i="23"/>
  <c r="B81" i="23"/>
  <c r="AA78" i="23"/>
  <c r="Y78" i="23"/>
  <c r="W78" i="23"/>
  <c r="U78" i="23"/>
  <c r="S78" i="23"/>
  <c r="Q78" i="23"/>
  <c r="O78" i="23"/>
  <c r="M78" i="23"/>
  <c r="K78" i="23"/>
  <c r="I78" i="23"/>
  <c r="G78" i="23"/>
  <c r="E78" i="23"/>
  <c r="C78" i="23"/>
  <c r="AB74" i="23"/>
  <c r="Z74" i="23"/>
  <c r="X74" i="23"/>
  <c r="V74" i="23"/>
  <c r="T74" i="23"/>
  <c r="R74" i="23"/>
  <c r="P74" i="23"/>
  <c r="N74" i="23"/>
  <c r="L74" i="23"/>
  <c r="J74" i="23"/>
  <c r="H74" i="23"/>
  <c r="F74" i="23"/>
  <c r="D74" i="23"/>
  <c r="B74" i="23"/>
  <c r="C35" i="23"/>
  <c r="Y35" i="23"/>
  <c r="B36" i="23"/>
  <c r="D36" i="23"/>
  <c r="F36" i="23"/>
  <c r="H36" i="23"/>
  <c r="J36" i="23"/>
  <c r="L36" i="23"/>
  <c r="N36" i="23"/>
  <c r="P36" i="23"/>
  <c r="Z36" i="23"/>
  <c r="AB36" i="23"/>
  <c r="B80" i="22" a="1"/>
  <c r="B80" i="22" s="1"/>
  <c r="W77" i="22"/>
  <c r="V77" i="22"/>
  <c r="U77" i="22"/>
  <c r="T77" i="22"/>
  <c r="S77" i="22"/>
  <c r="R77" i="22"/>
  <c r="W35" i="22"/>
  <c r="V35" i="22"/>
  <c r="U35" i="22"/>
  <c r="T35" i="22"/>
  <c r="S35" i="22"/>
  <c r="R35" i="22"/>
  <c r="Q35" i="22"/>
  <c r="AB36" i="22"/>
  <c r="AA36" i="22"/>
  <c r="Z36" i="22"/>
  <c r="Y35" i="22"/>
  <c r="W36" i="22"/>
  <c r="V36" i="22"/>
  <c r="U36" i="22"/>
  <c r="T36" i="22"/>
  <c r="S36" i="22"/>
  <c r="R36" i="22"/>
  <c r="P36" i="22"/>
  <c r="N36" i="22"/>
  <c r="L36" i="22"/>
  <c r="J36" i="22"/>
  <c r="H36" i="22"/>
  <c r="F36" i="22"/>
  <c r="D36" i="22"/>
  <c r="C35" i="22"/>
  <c r="B36" i="22"/>
  <c r="B10" i="22"/>
  <c r="B9" i="22"/>
  <c r="B7" i="22"/>
  <c r="B8" i="22" s="1"/>
  <c r="B3" i="22"/>
  <c r="B55" i="20"/>
  <c r="C55" i="20" s="1"/>
  <c r="D55" i="20" s="1"/>
  <c r="E55" i="20" s="1"/>
  <c r="F55" i="20" s="1"/>
  <c r="G55" i="20" s="1"/>
  <c r="H55" i="20" s="1"/>
  <c r="I55" i="20" s="1"/>
  <c r="J55" i="20" s="1"/>
  <c r="K55" i="20" s="1"/>
  <c r="L55" i="20" s="1"/>
  <c r="M55" i="20" s="1"/>
  <c r="M36" i="20"/>
  <c r="L36" i="20"/>
  <c r="K36" i="20"/>
  <c r="J36" i="20"/>
  <c r="I36" i="20"/>
  <c r="H36" i="20"/>
  <c r="G36" i="20"/>
  <c r="F36" i="20"/>
  <c r="E36" i="20"/>
  <c r="D36" i="20"/>
  <c r="C36" i="20"/>
  <c r="B36" i="20"/>
  <c r="B10" i="20"/>
  <c r="B9" i="20"/>
  <c r="B7" i="20"/>
  <c r="B8" i="20" s="1"/>
  <c r="B3" i="20"/>
  <c r="B55" i="19"/>
  <c r="C55" i="19" s="1"/>
  <c r="D55" i="19" s="1"/>
  <c r="E55" i="19" s="1"/>
  <c r="F55" i="19" s="1"/>
  <c r="G55" i="19" s="1"/>
  <c r="H55" i="19" s="1"/>
  <c r="I55" i="19" s="1"/>
  <c r="J55" i="19" s="1"/>
  <c r="K55" i="19" s="1"/>
  <c r="L55" i="19" s="1"/>
  <c r="M55" i="19" s="1"/>
  <c r="M36" i="19"/>
  <c r="L36" i="19"/>
  <c r="K36" i="19"/>
  <c r="J36" i="19"/>
  <c r="I36" i="19"/>
  <c r="H36" i="19"/>
  <c r="G36" i="19"/>
  <c r="F36" i="19"/>
  <c r="E36" i="19"/>
  <c r="D36" i="19"/>
  <c r="C36" i="19"/>
  <c r="B36" i="19"/>
  <c r="B10" i="19"/>
  <c r="B9" i="19"/>
  <c r="B7" i="19"/>
  <c r="B8" i="19" s="1"/>
  <c r="B3" i="19"/>
  <c r="AB47" i="22" l="1"/>
  <c r="AB45" i="22"/>
  <c r="AB43" i="22"/>
  <c r="AB48" i="22"/>
  <c r="AB46" i="22"/>
  <c r="AB44" i="22"/>
  <c r="AB42" i="22"/>
  <c r="AB41" i="22"/>
  <c r="AB39" i="22"/>
  <c r="AB40" i="22"/>
  <c r="AB34" i="22"/>
  <c r="AB37" i="22" s="1"/>
  <c r="G43" i="20"/>
  <c r="G46" i="20"/>
  <c r="G41" i="20"/>
  <c r="G44" i="20"/>
  <c r="G47" i="20"/>
  <c r="G39" i="20"/>
  <c r="G42" i="20"/>
  <c r="G45" i="20"/>
  <c r="G48" i="20"/>
  <c r="G40" i="20"/>
  <c r="G34" i="20"/>
  <c r="G37" i="20" s="1"/>
  <c r="H48" i="22"/>
  <c r="H46" i="22"/>
  <c r="H44" i="22"/>
  <c r="H42" i="22"/>
  <c r="H47" i="22"/>
  <c r="H45" i="22"/>
  <c r="H43" i="22"/>
  <c r="H40" i="22"/>
  <c r="H41" i="22"/>
  <c r="H39" i="22"/>
  <c r="H34" i="22"/>
  <c r="H37" i="22" s="1"/>
  <c r="U48" i="22"/>
  <c r="U46" i="22"/>
  <c r="U44" i="22"/>
  <c r="U42" i="22"/>
  <c r="U45" i="22"/>
  <c r="U47" i="22"/>
  <c r="U41" i="22"/>
  <c r="U43" i="22"/>
  <c r="U40" i="22"/>
  <c r="U39" i="22"/>
  <c r="U34" i="22"/>
  <c r="U37" i="22" s="1"/>
  <c r="N47" i="23"/>
  <c r="N45" i="23"/>
  <c r="N43" i="23"/>
  <c r="N41" i="23"/>
  <c r="N39" i="23"/>
  <c r="N48" i="23"/>
  <c r="N44" i="23"/>
  <c r="N40" i="23"/>
  <c r="N46" i="23"/>
  <c r="N42" i="23"/>
  <c r="N34" i="23"/>
  <c r="N37" i="23" s="1"/>
  <c r="D47" i="22"/>
  <c r="D45" i="22"/>
  <c r="D43" i="22"/>
  <c r="D48" i="22"/>
  <c r="D46" i="22"/>
  <c r="D44" i="22"/>
  <c r="D42" i="22"/>
  <c r="D41" i="22"/>
  <c r="D39" i="22"/>
  <c r="D40" i="22"/>
  <c r="D34" i="22"/>
  <c r="D37" i="22" s="1"/>
  <c r="Z48" i="23"/>
  <c r="Z46" i="23"/>
  <c r="Z44" i="23"/>
  <c r="Z42" i="23"/>
  <c r="Z40" i="23"/>
  <c r="Z47" i="23"/>
  <c r="Z43" i="23"/>
  <c r="Z39" i="23"/>
  <c r="Z45" i="23"/>
  <c r="Z41" i="23"/>
  <c r="Z34" i="23"/>
  <c r="Z37" i="23" s="1"/>
  <c r="H48" i="19"/>
  <c r="H40" i="19"/>
  <c r="H43" i="19"/>
  <c r="H46" i="19"/>
  <c r="H41" i="19"/>
  <c r="H44" i="19"/>
  <c r="H47" i="19"/>
  <c r="H39" i="19"/>
  <c r="H42" i="19"/>
  <c r="H45" i="19"/>
  <c r="H34" i="19"/>
  <c r="H37" i="19" s="1"/>
  <c r="I43" i="19"/>
  <c r="I46" i="19"/>
  <c r="I41" i="19"/>
  <c r="I44" i="19"/>
  <c r="I47" i="19"/>
  <c r="I39" i="19"/>
  <c r="I42" i="19"/>
  <c r="I45" i="19"/>
  <c r="I48" i="19"/>
  <c r="I40" i="19"/>
  <c r="I34" i="19"/>
  <c r="I37" i="19" s="1"/>
  <c r="H46" i="20"/>
  <c r="H41" i="20"/>
  <c r="H44" i="20"/>
  <c r="H47" i="20"/>
  <c r="H39" i="20"/>
  <c r="H42" i="20"/>
  <c r="H45" i="20"/>
  <c r="H48" i="20"/>
  <c r="H40" i="20"/>
  <c r="H43" i="20"/>
  <c r="H34" i="20"/>
  <c r="H37" i="20" s="1"/>
  <c r="J48" i="22"/>
  <c r="J46" i="22"/>
  <c r="J44" i="22"/>
  <c r="J42" i="22"/>
  <c r="J40" i="22"/>
  <c r="J45" i="22"/>
  <c r="J41" i="22"/>
  <c r="J39" i="22"/>
  <c r="J47" i="22"/>
  <c r="J43" i="22"/>
  <c r="J34" i="22"/>
  <c r="J37" i="22" s="1"/>
  <c r="V47" i="22"/>
  <c r="V45" i="22"/>
  <c r="V43" i="22"/>
  <c r="V41" i="22"/>
  <c r="V48" i="22"/>
  <c r="V39" i="22"/>
  <c r="V44" i="22"/>
  <c r="V40" i="22"/>
  <c r="V46" i="22"/>
  <c r="V42" i="22"/>
  <c r="V34" i="22"/>
  <c r="V37" i="22" s="1"/>
  <c r="L47" i="23"/>
  <c r="L45" i="23"/>
  <c r="L43" i="23"/>
  <c r="L41" i="23"/>
  <c r="L39" i="23"/>
  <c r="L48" i="23"/>
  <c r="L46" i="23"/>
  <c r="L44" i="23"/>
  <c r="L42" i="23"/>
  <c r="L40" i="23"/>
  <c r="L34" i="23"/>
  <c r="L37" i="23" s="1"/>
  <c r="M45" i="20"/>
  <c r="M48" i="20"/>
  <c r="M40" i="20"/>
  <c r="M43" i="20"/>
  <c r="M46" i="20"/>
  <c r="M41" i="20"/>
  <c r="M44" i="20"/>
  <c r="M47" i="20"/>
  <c r="M39" i="20"/>
  <c r="M42" i="20"/>
  <c r="M34" i="20"/>
  <c r="M37" i="20" s="1"/>
  <c r="G45" i="19"/>
  <c r="G48" i="19"/>
  <c r="G40" i="19"/>
  <c r="G43" i="19"/>
  <c r="G46" i="19"/>
  <c r="G41" i="19"/>
  <c r="G44" i="19"/>
  <c r="G47" i="19"/>
  <c r="G39" i="19"/>
  <c r="G42" i="19"/>
  <c r="G34" i="19"/>
  <c r="G37" i="19" s="1"/>
  <c r="P48" i="23"/>
  <c r="P46" i="23"/>
  <c r="P44" i="23"/>
  <c r="P42" i="23"/>
  <c r="P40" i="23"/>
  <c r="P47" i="23"/>
  <c r="P45" i="23"/>
  <c r="P43" i="23"/>
  <c r="P41" i="23"/>
  <c r="P39" i="23"/>
  <c r="P34" i="23"/>
  <c r="P37" i="23" s="1"/>
  <c r="B46" i="19"/>
  <c r="B41" i="19"/>
  <c r="B44" i="19"/>
  <c r="B47" i="19"/>
  <c r="B39" i="19"/>
  <c r="B42" i="19"/>
  <c r="B45" i="19"/>
  <c r="B48" i="19"/>
  <c r="B40" i="19"/>
  <c r="B43" i="19"/>
  <c r="B34" i="19"/>
  <c r="B37" i="19" s="1"/>
  <c r="J46" i="19"/>
  <c r="J41" i="19"/>
  <c r="J44" i="19"/>
  <c r="J47" i="19"/>
  <c r="J39" i="19"/>
  <c r="J42" i="19"/>
  <c r="J45" i="19"/>
  <c r="J48" i="19"/>
  <c r="J40" i="19"/>
  <c r="J43" i="19"/>
  <c r="J34" i="19"/>
  <c r="J37" i="19" s="1"/>
  <c r="I41" i="20"/>
  <c r="I44" i="20"/>
  <c r="I47" i="20"/>
  <c r="I39" i="20"/>
  <c r="I42" i="20"/>
  <c r="I45" i="20"/>
  <c r="I48" i="20"/>
  <c r="I40" i="20"/>
  <c r="I43" i="20"/>
  <c r="I46" i="20"/>
  <c r="I34" i="20"/>
  <c r="I37" i="20" s="1"/>
  <c r="L47" i="22"/>
  <c r="L45" i="22"/>
  <c r="L43" i="22"/>
  <c r="L48" i="22"/>
  <c r="L46" i="22"/>
  <c r="L44" i="22"/>
  <c r="L42" i="22"/>
  <c r="L41" i="22"/>
  <c r="L39" i="22"/>
  <c r="L40" i="22"/>
  <c r="L34" i="22"/>
  <c r="L37" i="22" s="1"/>
  <c r="W48" i="22"/>
  <c r="W46" i="22"/>
  <c r="W44" i="22"/>
  <c r="W42" i="22"/>
  <c r="W47" i="22"/>
  <c r="W41" i="22"/>
  <c r="W40" i="22"/>
  <c r="W43" i="22"/>
  <c r="W39" i="22"/>
  <c r="W45" i="22"/>
  <c r="W34" i="22"/>
  <c r="W37" i="22" s="1"/>
  <c r="J48" i="23"/>
  <c r="J46" i="23"/>
  <c r="J44" i="23"/>
  <c r="J42" i="23"/>
  <c r="J40" i="23"/>
  <c r="J43" i="23"/>
  <c r="J39" i="23"/>
  <c r="J45" i="23"/>
  <c r="J41" i="23"/>
  <c r="J47" i="23"/>
  <c r="J34" i="23"/>
  <c r="J37" i="23" s="1"/>
  <c r="F47" i="22"/>
  <c r="F45" i="22"/>
  <c r="F43" i="22"/>
  <c r="F44" i="22"/>
  <c r="F41" i="22"/>
  <c r="F39" i="22"/>
  <c r="F46" i="22"/>
  <c r="F40" i="22"/>
  <c r="F42" i="22"/>
  <c r="F48" i="22"/>
  <c r="F34" i="22"/>
  <c r="F37" i="22" s="1"/>
  <c r="C41" i="19"/>
  <c r="C44" i="19"/>
  <c r="C47" i="19"/>
  <c r="C39" i="19"/>
  <c r="C42" i="19"/>
  <c r="C45" i="19"/>
  <c r="C48" i="19"/>
  <c r="C40" i="19"/>
  <c r="C43" i="19"/>
  <c r="C46" i="19"/>
  <c r="C34" i="19"/>
  <c r="C37" i="19" s="1"/>
  <c r="K41" i="19"/>
  <c r="K44" i="19"/>
  <c r="K47" i="19"/>
  <c r="K39" i="19"/>
  <c r="K42" i="19"/>
  <c r="K45" i="19"/>
  <c r="K48" i="19"/>
  <c r="K40" i="19"/>
  <c r="K43" i="19"/>
  <c r="K46" i="19"/>
  <c r="K34" i="19"/>
  <c r="K37" i="19" s="1"/>
  <c r="B44" i="20"/>
  <c r="B47" i="20"/>
  <c r="B39" i="20"/>
  <c r="B42" i="20"/>
  <c r="B45" i="20"/>
  <c r="B48" i="20"/>
  <c r="B40" i="20"/>
  <c r="B43" i="20"/>
  <c r="B46" i="20"/>
  <c r="B41" i="20"/>
  <c r="B34" i="20"/>
  <c r="B37" i="20" s="1"/>
  <c r="J44" i="20"/>
  <c r="J47" i="20"/>
  <c r="J39" i="20"/>
  <c r="J42" i="20"/>
  <c r="J45" i="20"/>
  <c r="J48" i="20"/>
  <c r="J40" i="20"/>
  <c r="J43" i="20"/>
  <c r="J46" i="20"/>
  <c r="J41" i="20"/>
  <c r="J34" i="20"/>
  <c r="J37" i="20" s="1"/>
  <c r="N47" i="22"/>
  <c r="N45" i="22"/>
  <c r="N43" i="22"/>
  <c r="N41" i="22"/>
  <c r="N46" i="22"/>
  <c r="N39" i="22"/>
  <c r="N42" i="22"/>
  <c r="N48" i="22"/>
  <c r="N40" i="22"/>
  <c r="N44" i="22"/>
  <c r="N34" i="22"/>
  <c r="N37" i="22" s="1"/>
  <c r="H48" i="23"/>
  <c r="H46" i="23"/>
  <c r="H44" i="23"/>
  <c r="H42" i="23"/>
  <c r="H40" i="23"/>
  <c r="E106" i="23" s="1"/>
  <c r="H47" i="23"/>
  <c r="H45" i="23"/>
  <c r="H43" i="23"/>
  <c r="H41" i="23"/>
  <c r="H39" i="23"/>
  <c r="H34" i="23"/>
  <c r="H37" i="23" s="1"/>
  <c r="S47" i="22"/>
  <c r="S45" i="22"/>
  <c r="S43" i="22"/>
  <c r="S42" i="22"/>
  <c r="S44" i="22"/>
  <c r="S39" i="22"/>
  <c r="S40" i="22"/>
  <c r="S46" i="22"/>
  <c r="S48" i="22"/>
  <c r="S41" i="22"/>
  <c r="S34" i="22"/>
  <c r="S37" i="22" s="1"/>
  <c r="T47" i="22"/>
  <c r="T45" i="22"/>
  <c r="T43" i="22"/>
  <c r="T48" i="22"/>
  <c r="T46" i="22"/>
  <c r="T44" i="22"/>
  <c r="T42" i="22"/>
  <c r="T39" i="22"/>
  <c r="T41" i="22"/>
  <c r="T40" i="22"/>
  <c r="T34" i="22"/>
  <c r="T37" i="22" s="1"/>
  <c r="D44" i="19"/>
  <c r="D47" i="19"/>
  <c r="D39" i="19"/>
  <c r="D42" i="19"/>
  <c r="D45" i="19"/>
  <c r="D48" i="19"/>
  <c r="D40" i="19"/>
  <c r="D43" i="19"/>
  <c r="D46" i="19"/>
  <c r="D41" i="19"/>
  <c r="D34" i="19"/>
  <c r="D37" i="19" s="1"/>
  <c r="F47" i="23"/>
  <c r="F45" i="23"/>
  <c r="F43" i="23"/>
  <c r="F41" i="23"/>
  <c r="F39" i="23"/>
  <c r="F46" i="23"/>
  <c r="F42" i="23"/>
  <c r="F48" i="23"/>
  <c r="F44" i="23"/>
  <c r="F40" i="23"/>
  <c r="F34" i="23"/>
  <c r="F37" i="23" s="1"/>
  <c r="F42" i="19"/>
  <c r="F45" i="19"/>
  <c r="F48" i="19"/>
  <c r="F40" i="19"/>
  <c r="F43" i="19"/>
  <c r="F46" i="19"/>
  <c r="F41" i="19"/>
  <c r="F44" i="19"/>
  <c r="F47" i="19"/>
  <c r="F39" i="19"/>
  <c r="F34" i="19"/>
  <c r="F37" i="19" s="1"/>
  <c r="B48" i="23"/>
  <c r="B46" i="23"/>
  <c r="B44" i="23"/>
  <c r="B42" i="23"/>
  <c r="B40" i="23"/>
  <c r="B41" i="23"/>
  <c r="B43" i="23"/>
  <c r="B39" i="23"/>
  <c r="B45" i="23"/>
  <c r="B47" i="23"/>
  <c r="B34" i="23"/>
  <c r="B37" i="23" s="1"/>
  <c r="F48" i="20"/>
  <c r="F40" i="20"/>
  <c r="F43" i="20"/>
  <c r="F46" i="20"/>
  <c r="F41" i="20"/>
  <c r="F44" i="20"/>
  <c r="F47" i="20"/>
  <c r="F39" i="20"/>
  <c r="F42" i="20"/>
  <c r="F45" i="20"/>
  <c r="F34" i="20"/>
  <c r="F37" i="20" s="1"/>
  <c r="L44" i="19"/>
  <c r="L47" i="19"/>
  <c r="L39" i="19"/>
  <c r="L42" i="19"/>
  <c r="L45" i="19"/>
  <c r="L48" i="19"/>
  <c r="L40" i="19"/>
  <c r="L43" i="19"/>
  <c r="L46" i="19"/>
  <c r="L41" i="19"/>
  <c r="L34" i="19"/>
  <c r="L37" i="19" s="1"/>
  <c r="C47" i="20"/>
  <c r="C39" i="20"/>
  <c r="C42" i="20"/>
  <c r="C45" i="20"/>
  <c r="C48" i="20"/>
  <c r="C40" i="20"/>
  <c r="C43" i="20"/>
  <c r="C46" i="20"/>
  <c r="C41" i="20"/>
  <c r="C44" i="20"/>
  <c r="C34" i="20"/>
  <c r="C37" i="20" s="1"/>
  <c r="K47" i="20"/>
  <c r="K39" i="20"/>
  <c r="K42" i="20"/>
  <c r="K45" i="20"/>
  <c r="K48" i="20"/>
  <c r="K40" i="20"/>
  <c r="K43" i="20"/>
  <c r="K46" i="20"/>
  <c r="K41" i="20"/>
  <c r="K44" i="20"/>
  <c r="K34" i="20"/>
  <c r="K37" i="20" s="1"/>
  <c r="B48" i="22"/>
  <c r="B46" i="22"/>
  <c r="B44" i="22"/>
  <c r="B42" i="22"/>
  <c r="B40" i="22"/>
  <c r="B47" i="22"/>
  <c r="B43" i="22"/>
  <c r="B41" i="22"/>
  <c r="B39" i="22"/>
  <c r="B45" i="22"/>
  <c r="B34" i="22"/>
  <c r="B37" i="22" s="1"/>
  <c r="P48" i="22"/>
  <c r="P46" i="22"/>
  <c r="P44" i="22"/>
  <c r="P42" i="22"/>
  <c r="P47" i="22"/>
  <c r="P45" i="22"/>
  <c r="P43" i="22"/>
  <c r="P41" i="22"/>
  <c r="P40" i="22"/>
  <c r="P39" i="22"/>
  <c r="P34" i="22"/>
  <c r="P37" i="22" s="1"/>
  <c r="Z48" i="22"/>
  <c r="Z46" i="22"/>
  <c r="Z44" i="22"/>
  <c r="Z42" i="22"/>
  <c r="Z40" i="22"/>
  <c r="Z41" i="22"/>
  <c r="Z43" i="22"/>
  <c r="Z39" i="22"/>
  <c r="Z47" i="22"/>
  <c r="Z45" i="22"/>
  <c r="Z34" i="22"/>
  <c r="Z37" i="22" s="1"/>
  <c r="E47" i="19"/>
  <c r="E39" i="19"/>
  <c r="E42" i="19"/>
  <c r="E45" i="19"/>
  <c r="E48" i="19"/>
  <c r="E40" i="19"/>
  <c r="E43" i="19"/>
  <c r="E46" i="19"/>
  <c r="E41" i="19"/>
  <c r="E44" i="19"/>
  <c r="E34" i="19"/>
  <c r="E37" i="19" s="1"/>
  <c r="M47" i="19"/>
  <c r="M39" i="19"/>
  <c r="M42" i="19"/>
  <c r="M45" i="19"/>
  <c r="M48" i="19"/>
  <c r="M40" i="19"/>
  <c r="M43" i="19"/>
  <c r="M46" i="19"/>
  <c r="M41" i="19"/>
  <c r="M44" i="19"/>
  <c r="M34" i="19"/>
  <c r="M37" i="19" s="1"/>
  <c r="D42" i="20"/>
  <c r="D45" i="20"/>
  <c r="D48" i="20"/>
  <c r="D40" i="20"/>
  <c r="D43" i="20"/>
  <c r="D46" i="20"/>
  <c r="D41" i="20"/>
  <c r="D44" i="20"/>
  <c r="D47" i="20"/>
  <c r="D39" i="20"/>
  <c r="D34" i="20"/>
  <c r="D37" i="20" s="1"/>
  <c r="L42" i="20"/>
  <c r="L45" i="20"/>
  <c r="L48" i="20"/>
  <c r="L40" i="20"/>
  <c r="L43" i="20"/>
  <c r="L46" i="20"/>
  <c r="L41" i="20"/>
  <c r="L44" i="20"/>
  <c r="L47" i="20"/>
  <c r="L39" i="20"/>
  <c r="L34" i="20"/>
  <c r="L37" i="20" s="1"/>
  <c r="R48" i="22"/>
  <c r="R46" i="22"/>
  <c r="R44" i="22"/>
  <c r="C110" i="22" s="1"/>
  <c r="D110" i="22" s="1"/>
  <c r="R42" i="22"/>
  <c r="R40" i="22"/>
  <c r="R47" i="22"/>
  <c r="R39" i="22"/>
  <c r="R41" i="22"/>
  <c r="R43" i="22"/>
  <c r="R45" i="22"/>
  <c r="R34" i="22"/>
  <c r="R37" i="22" s="1"/>
  <c r="AA47" i="22"/>
  <c r="AA45" i="22"/>
  <c r="AA43" i="22"/>
  <c r="AA44" i="22"/>
  <c r="AA46" i="22"/>
  <c r="AA39" i="22"/>
  <c r="AA42" i="22"/>
  <c r="AA48" i="22"/>
  <c r="AA41" i="22"/>
  <c r="AA40" i="22"/>
  <c r="AA34" i="22"/>
  <c r="AA37" i="22" s="1"/>
  <c r="AB47" i="23"/>
  <c r="AB45" i="23"/>
  <c r="AB43" i="23"/>
  <c r="AB41" i="23"/>
  <c r="AB39" i="23"/>
  <c r="AB48" i="23"/>
  <c r="AB46" i="23"/>
  <c r="AB44" i="23"/>
  <c r="AB42" i="23"/>
  <c r="AB40" i="23"/>
  <c r="AB34" i="23"/>
  <c r="AB37" i="23" s="1"/>
  <c r="D47" i="23"/>
  <c r="D45" i="23"/>
  <c r="D43" i="23"/>
  <c r="D41" i="23"/>
  <c r="D39" i="23"/>
  <c r="D48" i="23"/>
  <c r="D46" i="23"/>
  <c r="D44" i="23"/>
  <c r="D42" i="23"/>
  <c r="D40" i="23"/>
  <c r="D34" i="23"/>
  <c r="D37" i="23" s="1"/>
  <c r="E45" i="20"/>
  <c r="E48" i="20"/>
  <c r="E40" i="20"/>
  <c r="E43" i="20"/>
  <c r="E46" i="20"/>
  <c r="E41" i="20"/>
  <c r="E44" i="20"/>
  <c r="E47" i="20"/>
  <c r="E39" i="20"/>
  <c r="E42" i="20"/>
  <c r="E34" i="20"/>
  <c r="E37" i="20" s="1"/>
  <c r="E111" i="23"/>
  <c r="E110" i="23"/>
  <c r="E113" i="23"/>
  <c r="E109" i="23"/>
  <c r="C111" i="22"/>
  <c r="D111" i="22" s="1"/>
  <c r="C106" i="22"/>
  <c r="C112" i="22"/>
  <c r="D112" i="22" s="1"/>
  <c r="C107" i="22"/>
  <c r="D107" i="22" s="1"/>
  <c r="C113" i="22"/>
  <c r="D113" i="22" s="1"/>
  <c r="C108" i="22"/>
  <c r="D108" i="22" s="1"/>
  <c r="C114" i="22"/>
  <c r="D114" i="22" s="1"/>
  <c r="C109" i="22"/>
  <c r="D109" i="22" s="1"/>
  <c r="E111" i="22"/>
  <c r="E113" i="22"/>
  <c r="E109" i="22"/>
  <c r="E110" i="22"/>
  <c r="E106" i="22"/>
  <c r="H24" i="19"/>
  <c r="I24" i="19"/>
  <c r="B24" i="19"/>
  <c r="C24" i="19"/>
  <c r="G24" i="19"/>
  <c r="C24" i="20"/>
  <c r="G24" i="20"/>
  <c r="H24" i="20"/>
  <c r="I24" i="20"/>
  <c r="B24" i="20"/>
  <c r="N23" i="20"/>
  <c r="L23" i="20"/>
  <c r="J23" i="20"/>
  <c r="H23" i="20"/>
  <c r="F23" i="20"/>
  <c r="D23" i="20"/>
  <c r="B23" i="20"/>
  <c r="M23" i="20"/>
  <c r="K23" i="20"/>
  <c r="I23" i="20"/>
  <c r="G23" i="20"/>
  <c r="E23" i="20"/>
  <c r="C23" i="20"/>
  <c r="AB23" i="22"/>
  <c r="Z23" i="22"/>
  <c r="X23" i="22"/>
  <c r="V23" i="22"/>
  <c r="T23" i="22"/>
  <c r="R23" i="22"/>
  <c r="P23" i="22"/>
  <c r="N23" i="22"/>
  <c r="L23" i="22"/>
  <c r="J23" i="22"/>
  <c r="H23" i="22"/>
  <c r="F23" i="22"/>
  <c r="D23" i="22"/>
  <c r="B23" i="22"/>
  <c r="AC23" i="22"/>
  <c r="AA23" i="22"/>
  <c r="Y23" i="22"/>
  <c r="W23" i="22"/>
  <c r="U23" i="22"/>
  <c r="S23" i="22"/>
  <c r="Q23" i="22"/>
  <c r="O23" i="22"/>
  <c r="M23" i="22"/>
  <c r="K23" i="22"/>
  <c r="I23" i="22"/>
  <c r="G23" i="22"/>
  <c r="E23" i="22"/>
  <c r="C23" i="22"/>
  <c r="B25" i="23"/>
  <c r="B22" i="23"/>
  <c r="F25" i="23"/>
  <c r="F22" i="23"/>
  <c r="J25" i="23"/>
  <c r="J27" i="23" s="1"/>
  <c r="J22" i="23"/>
  <c r="N25" i="23"/>
  <c r="N22" i="23"/>
  <c r="R25" i="23"/>
  <c r="R27" i="23" s="1"/>
  <c r="R22" i="23"/>
  <c r="V25" i="23"/>
  <c r="V27" i="23" s="1"/>
  <c r="V22" i="23"/>
  <c r="Z25" i="23"/>
  <c r="Z22" i="23"/>
  <c r="C25" i="23"/>
  <c r="C22" i="23"/>
  <c r="G25" i="23"/>
  <c r="G22" i="23"/>
  <c r="K25" i="23"/>
  <c r="K27" i="23" s="1"/>
  <c r="K22" i="23"/>
  <c r="O25" i="23"/>
  <c r="O22" i="23"/>
  <c r="S25" i="23"/>
  <c r="S27" i="23" s="1"/>
  <c r="S22" i="23"/>
  <c r="W25" i="23"/>
  <c r="W27" i="23" s="1"/>
  <c r="W22" i="23"/>
  <c r="AA25" i="23"/>
  <c r="AA22" i="23"/>
  <c r="N21" i="19"/>
  <c r="L21" i="19"/>
  <c r="J21" i="19"/>
  <c r="H21" i="19"/>
  <c r="F21" i="19"/>
  <c r="D21" i="19"/>
  <c r="B21" i="19"/>
  <c r="M21" i="19"/>
  <c r="K21" i="19"/>
  <c r="I21" i="19"/>
  <c r="G21" i="19"/>
  <c r="E21" i="19"/>
  <c r="C21" i="19"/>
  <c r="M23" i="19"/>
  <c r="K23" i="19"/>
  <c r="I23" i="19"/>
  <c r="G23" i="19"/>
  <c r="E23" i="19"/>
  <c r="C23" i="19"/>
  <c r="N23" i="19"/>
  <c r="L23" i="19"/>
  <c r="J23" i="19"/>
  <c r="H23" i="19"/>
  <c r="F23" i="19"/>
  <c r="D23" i="19"/>
  <c r="B23" i="19"/>
  <c r="M21" i="20"/>
  <c r="K21" i="20"/>
  <c r="I21" i="20"/>
  <c r="G21" i="20"/>
  <c r="E21" i="20"/>
  <c r="C21" i="20"/>
  <c r="N21" i="20"/>
  <c r="L21" i="20"/>
  <c r="J21" i="20"/>
  <c r="H21" i="20"/>
  <c r="F21" i="20"/>
  <c r="D21" i="20"/>
  <c r="B21" i="20"/>
  <c r="AB21" i="22"/>
  <c r="AC21" i="22"/>
  <c r="AA21" i="22"/>
  <c r="Z21" i="22"/>
  <c r="X21" i="22"/>
  <c r="V21" i="22"/>
  <c r="T21" i="22"/>
  <c r="R21" i="22"/>
  <c r="P21" i="22"/>
  <c r="N21" i="22"/>
  <c r="L21" i="22"/>
  <c r="J21" i="22"/>
  <c r="H21" i="22"/>
  <c r="F21" i="22"/>
  <c r="D21" i="22"/>
  <c r="B21" i="22"/>
  <c r="Y21" i="22"/>
  <c r="W21" i="22"/>
  <c r="U21" i="22"/>
  <c r="S21" i="22"/>
  <c r="Q21" i="22"/>
  <c r="O21" i="22"/>
  <c r="M21" i="22"/>
  <c r="K21" i="22"/>
  <c r="I21" i="22"/>
  <c r="G21" i="22"/>
  <c r="E21" i="22"/>
  <c r="C21" i="22"/>
  <c r="V24" i="22"/>
  <c r="T24" i="22"/>
  <c r="R24" i="22"/>
  <c r="P24" i="22"/>
  <c r="L24" i="22"/>
  <c r="J24" i="22"/>
  <c r="W24" i="22"/>
  <c r="U24" i="22"/>
  <c r="S24" i="22"/>
  <c r="M24" i="22"/>
  <c r="D25" i="23"/>
  <c r="D22" i="23"/>
  <c r="H25" i="23"/>
  <c r="H22" i="23"/>
  <c r="L25" i="23"/>
  <c r="L27" i="23" s="1"/>
  <c r="L22" i="23"/>
  <c r="P25" i="23"/>
  <c r="P27" i="23" s="1"/>
  <c r="P22" i="23"/>
  <c r="T25" i="23"/>
  <c r="T27" i="23" s="1"/>
  <c r="T22" i="23"/>
  <c r="X25" i="23"/>
  <c r="X27" i="23" s="1"/>
  <c r="X22" i="23"/>
  <c r="AB25" i="23"/>
  <c r="AB22" i="23"/>
  <c r="E25" i="23"/>
  <c r="E27" i="23" s="1"/>
  <c r="E22" i="23"/>
  <c r="I25" i="23"/>
  <c r="I22" i="23"/>
  <c r="M25" i="23"/>
  <c r="M27" i="23" s="1"/>
  <c r="M22" i="23"/>
  <c r="Q25" i="23"/>
  <c r="Q27" i="23" s="1"/>
  <c r="Q22" i="23"/>
  <c r="U25" i="23"/>
  <c r="U27" i="23" s="1"/>
  <c r="U22" i="23"/>
  <c r="Y25" i="23"/>
  <c r="Y22" i="23"/>
  <c r="AC25" i="23"/>
  <c r="AC22" i="23"/>
  <c r="AC26" i="23" s="1"/>
  <c r="D55" i="25"/>
  <c r="N21" i="25"/>
  <c r="L21" i="25"/>
  <c r="J21" i="25"/>
  <c r="H21" i="25"/>
  <c r="F21" i="25"/>
  <c r="D21" i="25"/>
  <c r="B21" i="25"/>
  <c r="M21" i="25"/>
  <c r="K21" i="25"/>
  <c r="I21" i="25"/>
  <c r="G21" i="25"/>
  <c r="E21" i="25"/>
  <c r="C21" i="25"/>
  <c r="AC35" i="26"/>
  <c r="AC36" i="26"/>
  <c r="AC77" i="23"/>
  <c r="AC18" i="23" s="1"/>
  <c r="AC75" i="23"/>
  <c r="Y36" i="22"/>
  <c r="AC74" i="22"/>
  <c r="AC78" i="22"/>
  <c r="F35" i="23"/>
  <c r="J35" i="23"/>
  <c r="N35" i="23"/>
  <c r="Z35" i="23"/>
  <c r="G35" i="23"/>
  <c r="K35" i="23"/>
  <c r="O35" i="23"/>
  <c r="AA35" i="23"/>
  <c r="D35" i="23"/>
  <c r="H35" i="23"/>
  <c r="L35" i="23"/>
  <c r="P35" i="23"/>
  <c r="AB35" i="23"/>
  <c r="AA77" i="23"/>
  <c r="Y77" i="23"/>
  <c r="Q77" i="23"/>
  <c r="O77" i="23"/>
  <c r="M77" i="23"/>
  <c r="K77" i="23"/>
  <c r="K18" i="23" s="1"/>
  <c r="I77" i="23"/>
  <c r="I18" i="23" s="1"/>
  <c r="G77" i="23"/>
  <c r="G18" i="23" s="1"/>
  <c r="E77" i="23"/>
  <c r="E18" i="23" s="1"/>
  <c r="C77" i="23"/>
  <c r="C18" i="23" s="1"/>
  <c r="AB75" i="23"/>
  <c r="Z75" i="23"/>
  <c r="X75" i="23"/>
  <c r="V75" i="23"/>
  <c r="T75" i="23"/>
  <c r="R75" i="23"/>
  <c r="P75" i="23"/>
  <c r="N75" i="23"/>
  <c r="L75" i="23"/>
  <c r="J75" i="23"/>
  <c r="H75" i="23"/>
  <c r="F75" i="23"/>
  <c r="D75" i="23"/>
  <c r="B75" i="23"/>
  <c r="AB77" i="23"/>
  <c r="Z77" i="23"/>
  <c r="X77" i="23"/>
  <c r="P77" i="23"/>
  <c r="N77" i="23"/>
  <c r="L77" i="23"/>
  <c r="J77" i="23"/>
  <c r="J18" i="23" s="1"/>
  <c r="H77" i="23"/>
  <c r="H18" i="23" s="1"/>
  <c r="F77" i="23"/>
  <c r="F18" i="23" s="1"/>
  <c r="D77" i="23"/>
  <c r="D18" i="23" s="1"/>
  <c r="B77" i="23"/>
  <c r="B18" i="23" s="1"/>
  <c r="AA75" i="23"/>
  <c r="Y75" i="23"/>
  <c r="W75" i="23"/>
  <c r="U75" i="23"/>
  <c r="S75" i="23"/>
  <c r="Q75" i="23"/>
  <c r="O75" i="23"/>
  <c r="M75" i="23"/>
  <c r="K75" i="23"/>
  <c r="I75" i="23"/>
  <c r="G75" i="23"/>
  <c r="E75" i="23"/>
  <c r="C75" i="23"/>
  <c r="E35" i="23"/>
  <c r="I35" i="23"/>
  <c r="M35" i="23"/>
  <c r="AB78" i="22"/>
  <c r="Z78" i="22"/>
  <c r="X78" i="22"/>
  <c r="V78" i="22"/>
  <c r="T78" i="22"/>
  <c r="R78" i="22"/>
  <c r="P78" i="22"/>
  <c r="N78" i="22"/>
  <c r="L78" i="22"/>
  <c r="J78" i="22"/>
  <c r="H78" i="22"/>
  <c r="F78" i="22"/>
  <c r="D78" i="22"/>
  <c r="B78" i="22"/>
  <c r="AA74" i="22"/>
  <c r="Y74" i="22"/>
  <c r="W74" i="22"/>
  <c r="U74" i="22"/>
  <c r="S74" i="22"/>
  <c r="Q74" i="22"/>
  <c r="O74" i="22"/>
  <c r="M74" i="22"/>
  <c r="K74" i="22"/>
  <c r="I74" i="22"/>
  <c r="G74" i="22"/>
  <c r="E74" i="22"/>
  <c r="C74" i="22"/>
  <c r="B81" i="22"/>
  <c r="AA78" i="22"/>
  <c r="Y78" i="22"/>
  <c r="W78" i="22"/>
  <c r="U78" i="22"/>
  <c r="S78" i="22"/>
  <c r="Q78" i="22"/>
  <c r="O78" i="22"/>
  <c r="M78" i="22"/>
  <c r="K78" i="22"/>
  <c r="I78" i="22"/>
  <c r="G78" i="22"/>
  <c r="E78" i="22"/>
  <c r="C78" i="22"/>
  <c r="AB74" i="22"/>
  <c r="Z74" i="22"/>
  <c r="X74" i="22"/>
  <c r="V74" i="22"/>
  <c r="T74" i="22"/>
  <c r="R74" i="22"/>
  <c r="P74" i="22"/>
  <c r="N74" i="22"/>
  <c r="L74" i="22"/>
  <c r="J74" i="22"/>
  <c r="H74" i="22"/>
  <c r="F74" i="22"/>
  <c r="D74" i="22"/>
  <c r="B74" i="22"/>
  <c r="B35" i="22"/>
  <c r="X35" i="22"/>
  <c r="C36" i="22"/>
  <c r="E36" i="22"/>
  <c r="G36" i="22"/>
  <c r="I36" i="22"/>
  <c r="K36" i="22"/>
  <c r="M36" i="22"/>
  <c r="O36" i="22"/>
  <c r="C35" i="20"/>
  <c r="E35" i="20"/>
  <c r="G35" i="20"/>
  <c r="I35" i="20"/>
  <c r="K35" i="20"/>
  <c r="M35" i="20"/>
  <c r="B35" i="20"/>
  <c r="D35" i="20"/>
  <c r="F35" i="20"/>
  <c r="H35" i="20"/>
  <c r="J35" i="20"/>
  <c r="L35" i="20"/>
  <c r="C35" i="19"/>
  <c r="E35" i="19"/>
  <c r="G35" i="19"/>
  <c r="I35" i="19"/>
  <c r="K35" i="19"/>
  <c r="M35" i="19"/>
  <c r="B35" i="19"/>
  <c r="D35" i="19"/>
  <c r="F35" i="19"/>
  <c r="H35" i="19"/>
  <c r="J35" i="19"/>
  <c r="L35" i="19"/>
  <c r="M48" i="22" l="1"/>
  <c r="M46" i="22"/>
  <c r="M44" i="22"/>
  <c r="M42" i="22"/>
  <c r="M43" i="22"/>
  <c r="M45" i="22"/>
  <c r="M40" i="22"/>
  <c r="M41" i="22"/>
  <c r="M39" i="22"/>
  <c r="M47" i="22"/>
  <c r="M34" i="22"/>
  <c r="M37" i="22" s="1"/>
  <c r="K47" i="22"/>
  <c r="K45" i="22"/>
  <c r="K43" i="22"/>
  <c r="K42" i="22"/>
  <c r="K41" i="22"/>
  <c r="K39" i="22"/>
  <c r="K48" i="22"/>
  <c r="K44" i="22"/>
  <c r="K46" i="22"/>
  <c r="K40" i="22"/>
  <c r="K34" i="22"/>
  <c r="K37" i="22" s="1"/>
  <c r="Y47" i="22"/>
  <c r="Y45" i="22"/>
  <c r="Y43" i="22"/>
  <c r="Y41" i="22"/>
  <c r="Y46" i="22"/>
  <c r="Y39" i="22"/>
  <c r="Y42" i="22"/>
  <c r="Y48" i="22"/>
  <c r="Y44" i="22"/>
  <c r="Y40" i="22"/>
  <c r="Y34" i="22"/>
  <c r="Y37" i="22" s="1"/>
  <c r="I47" i="22"/>
  <c r="I45" i="22"/>
  <c r="I43" i="22"/>
  <c r="I46" i="22"/>
  <c r="I42" i="22"/>
  <c r="I48" i="22"/>
  <c r="I41" i="22"/>
  <c r="I39" i="22"/>
  <c r="I44" i="22"/>
  <c r="I40" i="22"/>
  <c r="I34" i="22"/>
  <c r="I37" i="22" s="1"/>
  <c r="O48" i="22"/>
  <c r="O46" i="22"/>
  <c r="O44" i="22"/>
  <c r="O42" i="22"/>
  <c r="O41" i="22"/>
  <c r="O45" i="22"/>
  <c r="O40" i="22"/>
  <c r="O47" i="22"/>
  <c r="O43" i="22"/>
  <c r="O39" i="22"/>
  <c r="O34" i="22"/>
  <c r="O37" i="22" s="1"/>
  <c r="G48" i="22"/>
  <c r="G46" i="22"/>
  <c r="G44" i="22"/>
  <c r="G42" i="22"/>
  <c r="G47" i="22"/>
  <c r="G43" i="22"/>
  <c r="G40" i="22"/>
  <c r="G45" i="22"/>
  <c r="G39" i="22"/>
  <c r="G41" i="22"/>
  <c r="G34" i="22"/>
  <c r="G37" i="22" s="1"/>
  <c r="E48" i="22"/>
  <c r="E46" i="22"/>
  <c r="E44" i="22"/>
  <c r="E42" i="22"/>
  <c r="E43" i="22"/>
  <c r="E40" i="22"/>
  <c r="E45" i="22"/>
  <c r="E47" i="22"/>
  <c r="E39" i="22"/>
  <c r="E41" i="22"/>
  <c r="E34" i="22"/>
  <c r="E37" i="22" s="1"/>
  <c r="AC48" i="26"/>
  <c r="AC45" i="26"/>
  <c r="AC44" i="26"/>
  <c r="AC41" i="26"/>
  <c r="AC43" i="26"/>
  <c r="AC46" i="26"/>
  <c r="AC47" i="26"/>
  <c r="AC39" i="26"/>
  <c r="AC40" i="26"/>
  <c r="AC42" i="26"/>
  <c r="AC34" i="26"/>
  <c r="AC37" i="26" s="1"/>
  <c r="C47" i="22"/>
  <c r="C45" i="22"/>
  <c r="C43" i="22"/>
  <c r="C41" i="22"/>
  <c r="C39" i="22"/>
  <c r="C46" i="22"/>
  <c r="C42" i="22"/>
  <c r="C40" i="22"/>
  <c r="C48" i="22"/>
  <c r="C44" i="22"/>
  <c r="C34" i="22"/>
  <c r="C37" i="22" s="1"/>
  <c r="E105" i="23"/>
  <c r="E105" i="22"/>
  <c r="C105" i="22"/>
  <c r="D105" i="22" s="1"/>
  <c r="AC27" i="23"/>
  <c r="W28" i="23"/>
  <c r="G28" i="23"/>
  <c r="O28" i="23"/>
  <c r="S28" i="23"/>
  <c r="Y26" i="23"/>
  <c r="Y27" i="23" s="1"/>
  <c r="AA28" i="23"/>
  <c r="I26" i="23"/>
  <c r="I27" i="23" s="1"/>
  <c r="K28" i="23"/>
  <c r="AB26" i="23"/>
  <c r="AB27" i="23" s="1"/>
  <c r="C28" i="23"/>
  <c r="Z28" i="23"/>
  <c r="V28" i="23"/>
  <c r="R28" i="23"/>
  <c r="N28" i="23"/>
  <c r="J28" i="23"/>
  <c r="H26" i="23"/>
  <c r="H27" i="23" s="1"/>
  <c r="F28" i="23"/>
  <c r="D26" i="23"/>
  <c r="D27" i="23" s="1"/>
  <c r="C25" i="22"/>
  <c r="C22" i="22"/>
  <c r="G25" i="22"/>
  <c r="G22" i="22"/>
  <c r="K25" i="22"/>
  <c r="K27" i="22" s="1"/>
  <c r="K22" i="22"/>
  <c r="O25" i="22"/>
  <c r="O22" i="22"/>
  <c r="S25" i="22"/>
  <c r="S27" i="22" s="1"/>
  <c r="S22" i="22"/>
  <c r="W25" i="22"/>
  <c r="W27" i="22" s="1"/>
  <c r="W22" i="22"/>
  <c r="B25" i="22"/>
  <c r="B22" i="22"/>
  <c r="F25" i="22"/>
  <c r="F22" i="22"/>
  <c r="J25" i="22"/>
  <c r="J27" i="22" s="1"/>
  <c r="J22" i="22"/>
  <c r="N25" i="22"/>
  <c r="N22" i="22"/>
  <c r="R25" i="22"/>
  <c r="R27" i="22" s="1"/>
  <c r="R22" i="22"/>
  <c r="V25" i="22"/>
  <c r="V27" i="22" s="1"/>
  <c r="V22" i="22"/>
  <c r="Z25" i="22"/>
  <c r="Z22" i="22"/>
  <c r="AC25" i="22"/>
  <c r="AC22" i="22"/>
  <c r="AC26" i="22" s="1"/>
  <c r="D22" i="20"/>
  <c r="D25" i="20"/>
  <c r="D27" i="20" s="1"/>
  <c r="H22" i="20"/>
  <c r="H25" i="20"/>
  <c r="H27" i="20" s="1"/>
  <c r="L22" i="20"/>
  <c r="L25" i="20"/>
  <c r="L27" i="20" s="1"/>
  <c r="C25" i="20"/>
  <c r="C27" i="20" s="1"/>
  <c r="C22" i="20"/>
  <c r="G25" i="20"/>
  <c r="G27" i="20" s="1"/>
  <c r="G22" i="20"/>
  <c r="K25" i="20"/>
  <c r="K27" i="20" s="1"/>
  <c r="K22" i="20"/>
  <c r="C25" i="19"/>
  <c r="C27" i="19" s="1"/>
  <c r="C22" i="19"/>
  <c r="G25" i="19"/>
  <c r="G27" i="19" s="1"/>
  <c r="G22" i="19"/>
  <c r="K25" i="19"/>
  <c r="K27" i="19" s="1"/>
  <c r="K22" i="19"/>
  <c r="B22" i="19"/>
  <c r="B25" i="19"/>
  <c r="B27" i="19" s="1"/>
  <c r="F22" i="19"/>
  <c r="F25" i="19"/>
  <c r="F27" i="19" s="1"/>
  <c r="J22" i="19"/>
  <c r="J25" i="19"/>
  <c r="J27" i="19" s="1"/>
  <c r="N22" i="19"/>
  <c r="N25" i="19"/>
  <c r="AC28" i="23"/>
  <c r="E25" i="22"/>
  <c r="E27" i="22" s="1"/>
  <c r="E22" i="22"/>
  <c r="I25" i="22"/>
  <c r="I22" i="22"/>
  <c r="M25" i="22"/>
  <c r="M27" i="22" s="1"/>
  <c r="M22" i="22"/>
  <c r="Q25" i="22"/>
  <c r="Q27" i="22" s="1"/>
  <c r="Q22" i="22"/>
  <c r="U25" i="22"/>
  <c r="U27" i="22" s="1"/>
  <c r="U22" i="22"/>
  <c r="Y25" i="22"/>
  <c r="Y22" i="22"/>
  <c r="D25" i="22"/>
  <c r="D22" i="22"/>
  <c r="H25" i="22"/>
  <c r="H22" i="22"/>
  <c r="L25" i="22"/>
  <c r="L27" i="22" s="1"/>
  <c r="L22" i="22"/>
  <c r="P25" i="22"/>
  <c r="P27" i="22" s="1"/>
  <c r="P22" i="22"/>
  <c r="T25" i="22"/>
  <c r="T27" i="22" s="1"/>
  <c r="T22" i="22"/>
  <c r="X25" i="22"/>
  <c r="X27" i="22" s="1"/>
  <c r="X22" i="22"/>
  <c r="AA25" i="22"/>
  <c r="AA22" i="22"/>
  <c r="AB25" i="22"/>
  <c r="AB22" i="22"/>
  <c r="B22" i="20"/>
  <c r="B25" i="20"/>
  <c r="B27" i="20" s="1"/>
  <c r="F22" i="20"/>
  <c r="F25" i="20"/>
  <c r="F27" i="20" s="1"/>
  <c r="J22" i="20"/>
  <c r="J25" i="20"/>
  <c r="J27" i="20" s="1"/>
  <c r="N22" i="20"/>
  <c r="N25" i="20"/>
  <c r="E25" i="20"/>
  <c r="E27" i="20" s="1"/>
  <c r="E22" i="20"/>
  <c r="I25" i="20"/>
  <c r="I27" i="20" s="1"/>
  <c r="I22" i="20"/>
  <c r="M25" i="20"/>
  <c r="M27" i="20" s="1"/>
  <c r="M22" i="20"/>
  <c r="E25" i="19"/>
  <c r="E27" i="19" s="1"/>
  <c r="E22" i="19"/>
  <c r="I25" i="19"/>
  <c r="I27" i="19" s="1"/>
  <c r="I22" i="19"/>
  <c r="M25" i="19"/>
  <c r="M27" i="19" s="1"/>
  <c r="M22" i="19"/>
  <c r="D22" i="19"/>
  <c r="D25" i="19"/>
  <c r="D27" i="19" s="1"/>
  <c r="H22" i="19"/>
  <c r="H25" i="19"/>
  <c r="H27" i="19" s="1"/>
  <c r="L22" i="19"/>
  <c r="L25" i="19"/>
  <c r="L27" i="19" s="1"/>
  <c r="B28" i="23"/>
  <c r="AA26" i="23"/>
  <c r="AA27" i="23" s="1"/>
  <c r="Y28" i="23"/>
  <c r="U28" i="23"/>
  <c r="Q28" i="23"/>
  <c r="O26" i="23"/>
  <c r="O27" i="23" s="1"/>
  <c r="M28" i="23"/>
  <c r="I28" i="23"/>
  <c r="G26" i="23"/>
  <c r="G27" i="23" s="1"/>
  <c r="E28" i="23"/>
  <c r="C26" i="23"/>
  <c r="C27" i="23" s="1"/>
  <c r="Z26" i="23"/>
  <c r="Z27" i="23" s="1"/>
  <c r="AB28" i="23"/>
  <c r="X28" i="23"/>
  <c r="T28" i="23"/>
  <c r="N26" i="23"/>
  <c r="N27" i="23" s="1"/>
  <c r="P28" i="23"/>
  <c r="L28" i="23"/>
  <c r="F26" i="23"/>
  <c r="F27" i="23" s="1"/>
  <c r="H28" i="23"/>
  <c r="B26" i="23"/>
  <c r="B27" i="23" s="1"/>
  <c r="D28" i="23"/>
  <c r="C25" i="25"/>
  <c r="C22" i="25"/>
  <c r="G25" i="25"/>
  <c r="G22" i="25"/>
  <c r="K25" i="25"/>
  <c r="K22" i="25"/>
  <c r="B22" i="25"/>
  <c r="B25" i="25"/>
  <c r="F22" i="25"/>
  <c r="F25" i="25"/>
  <c r="J22" i="25"/>
  <c r="J25" i="25"/>
  <c r="N22" i="25"/>
  <c r="N25" i="25"/>
  <c r="E55" i="25"/>
  <c r="E25" i="25"/>
  <c r="E22" i="25"/>
  <c r="I25" i="25"/>
  <c r="I22" i="25"/>
  <c r="M25" i="25"/>
  <c r="M22" i="25"/>
  <c r="D22" i="25"/>
  <c r="D25" i="25"/>
  <c r="H22" i="25"/>
  <c r="H25" i="25"/>
  <c r="L22" i="25"/>
  <c r="L25" i="25"/>
  <c r="AC77" i="22"/>
  <c r="AC18" i="22" s="1"/>
  <c r="AC75" i="22"/>
  <c r="D35" i="22"/>
  <c r="H35" i="22"/>
  <c r="L35" i="22"/>
  <c r="P35" i="22"/>
  <c r="AB35" i="22"/>
  <c r="AA77" i="22"/>
  <c r="Y77" i="22"/>
  <c r="Q77" i="22"/>
  <c r="O77" i="22"/>
  <c r="M77" i="22"/>
  <c r="K77" i="22"/>
  <c r="K18" i="22" s="1"/>
  <c r="I77" i="22"/>
  <c r="I18" i="22" s="1"/>
  <c r="G77" i="22"/>
  <c r="G18" i="22" s="1"/>
  <c r="E77" i="22"/>
  <c r="E18" i="22" s="1"/>
  <c r="C77" i="22"/>
  <c r="C18" i="22" s="1"/>
  <c r="AB75" i="22"/>
  <c r="Z75" i="22"/>
  <c r="X75" i="22"/>
  <c r="V75" i="22"/>
  <c r="T75" i="22"/>
  <c r="R75" i="22"/>
  <c r="P75" i="22"/>
  <c r="N75" i="22"/>
  <c r="L75" i="22"/>
  <c r="J75" i="22"/>
  <c r="H75" i="22"/>
  <c r="F75" i="22"/>
  <c r="D75" i="22"/>
  <c r="B75" i="22"/>
  <c r="AB77" i="22"/>
  <c r="Z77" i="22"/>
  <c r="X77" i="22"/>
  <c r="P77" i="22"/>
  <c r="N77" i="22"/>
  <c r="L77" i="22"/>
  <c r="J77" i="22"/>
  <c r="J18" i="22" s="1"/>
  <c r="H77" i="22"/>
  <c r="H18" i="22" s="1"/>
  <c r="F77" i="22"/>
  <c r="F18" i="22" s="1"/>
  <c r="D77" i="22"/>
  <c r="D18" i="22" s="1"/>
  <c r="B77" i="22"/>
  <c r="B18" i="22" s="1"/>
  <c r="AA75" i="22"/>
  <c r="Y75" i="22"/>
  <c r="W75" i="22"/>
  <c r="U75" i="22"/>
  <c r="S75" i="22"/>
  <c r="Q75" i="22"/>
  <c r="O75" i="22"/>
  <c r="M75" i="22"/>
  <c r="K75" i="22"/>
  <c r="I75" i="22"/>
  <c r="G75" i="22"/>
  <c r="E75" i="22"/>
  <c r="C75" i="22"/>
  <c r="E35" i="22"/>
  <c r="I35" i="22"/>
  <c r="M35" i="22"/>
  <c r="F35" i="22"/>
  <c r="J35" i="22"/>
  <c r="N35" i="22"/>
  <c r="Z35" i="22"/>
  <c r="G35" i="22"/>
  <c r="K35" i="22"/>
  <c r="O35" i="22"/>
  <c r="AA35" i="22"/>
  <c r="C28" i="20" l="1"/>
  <c r="W28" i="22"/>
  <c r="H28" i="20"/>
  <c r="K28" i="19"/>
  <c r="C28" i="19"/>
  <c r="N28" i="22"/>
  <c r="O28" i="22"/>
  <c r="V28" i="22"/>
  <c r="B28" i="19"/>
  <c r="G28" i="20"/>
  <c r="G28" i="22"/>
  <c r="K28" i="20"/>
  <c r="F28" i="19"/>
  <c r="L28" i="20"/>
  <c r="D28" i="20"/>
  <c r="G28" i="19"/>
  <c r="Z28" i="22"/>
  <c r="R28" i="22"/>
  <c r="S28" i="22"/>
  <c r="AC28" i="22"/>
  <c r="J28" i="19"/>
  <c r="N27" i="19"/>
  <c r="N28" i="19"/>
  <c r="M28" i="19"/>
  <c r="I28" i="19"/>
  <c r="E28" i="19"/>
  <c r="M28" i="20"/>
  <c r="I28" i="20"/>
  <c r="E28" i="20"/>
  <c r="AC27" i="22"/>
  <c r="Z26" i="22"/>
  <c r="Z27" i="22" s="1"/>
  <c r="AB28" i="22"/>
  <c r="X28" i="22"/>
  <c r="T28" i="22"/>
  <c r="N26" i="22"/>
  <c r="N27" i="22" s="1"/>
  <c r="P28" i="22"/>
  <c r="L28" i="22"/>
  <c r="F26" i="22"/>
  <c r="F27" i="22" s="1"/>
  <c r="H28" i="22"/>
  <c r="B26" i="22"/>
  <c r="B27" i="22" s="1"/>
  <c r="D28" i="22"/>
  <c r="Y28" i="22"/>
  <c r="U28" i="22"/>
  <c r="Q28" i="22"/>
  <c r="O26" i="22"/>
  <c r="O27" i="22" s="1"/>
  <c r="M28" i="22"/>
  <c r="I28" i="22"/>
  <c r="G26" i="22"/>
  <c r="G27" i="22" s="1"/>
  <c r="E28" i="22"/>
  <c r="C26" i="22"/>
  <c r="C27" i="22" s="1"/>
  <c r="N28" i="20"/>
  <c r="N27" i="20"/>
  <c r="AB26" i="22"/>
  <c r="AB27" i="22" s="1"/>
  <c r="C28" i="22"/>
  <c r="B28" i="22"/>
  <c r="AA26" i="22"/>
  <c r="AA27" i="22" s="1"/>
  <c r="J28" i="22"/>
  <c r="H26" i="22"/>
  <c r="H27" i="22" s="1"/>
  <c r="F28" i="22"/>
  <c r="D26" i="22"/>
  <c r="D27" i="22" s="1"/>
  <c r="Y26" i="22"/>
  <c r="Y27" i="22" s="1"/>
  <c r="AA28" i="22"/>
  <c r="I26" i="22"/>
  <c r="I27" i="22" s="1"/>
  <c r="K28" i="22"/>
  <c r="L28" i="19"/>
  <c r="H28" i="19"/>
  <c r="D28" i="19"/>
  <c r="B28" i="20"/>
  <c r="J28" i="20"/>
  <c r="F28" i="20"/>
  <c r="B28" i="25"/>
  <c r="J28" i="25"/>
  <c r="F28" i="25"/>
  <c r="M27" i="25"/>
  <c r="I27" i="25"/>
  <c r="E27" i="25"/>
  <c r="F55" i="25"/>
  <c r="L28" i="25"/>
  <c r="H28" i="25"/>
  <c r="D28" i="25"/>
  <c r="K27" i="25"/>
  <c r="G27" i="25"/>
  <c r="C27" i="25"/>
  <c r="L27" i="25"/>
  <c r="H27" i="25"/>
  <c r="D27" i="25"/>
  <c r="C28" i="25"/>
  <c r="K28" i="25"/>
  <c r="G28" i="25"/>
  <c r="N27" i="25"/>
  <c r="N28" i="25"/>
  <c r="J27" i="25"/>
  <c r="F27" i="25"/>
  <c r="B27" i="25"/>
  <c r="M28" i="25"/>
  <c r="I28" i="25"/>
  <c r="E28" i="25"/>
  <c r="G55" i="25" l="1"/>
  <c r="B10" i="8"/>
  <c r="B9" i="8"/>
  <c r="B7" i="8"/>
  <c r="B3" i="8"/>
  <c r="B55" i="8"/>
  <c r="M36" i="8"/>
  <c r="L36" i="8"/>
  <c r="K36" i="8"/>
  <c r="J36" i="8"/>
  <c r="I36" i="8"/>
  <c r="H36" i="8"/>
  <c r="G36" i="8"/>
  <c r="F36" i="8"/>
  <c r="E36" i="8"/>
  <c r="D36" i="8"/>
  <c r="C36" i="8"/>
  <c r="B36" i="8"/>
  <c r="B10" i="7"/>
  <c r="B9" i="7"/>
  <c r="B7" i="7"/>
  <c r="B3" i="7"/>
  <c r="B55" i="7"/>
  <c r="B80" i="3" a="1"/>
  <c r="B80" i="3" s="1"/>
  <c r="W77" i="3"/>
  <c r="V77" i="3"/>
  <c r="U77" i="3"/>
  <c r="T77" i="3"/>
  <c r="S77" i="3"/>
  <c r="R77" i="3"/>
  <c r="L36" i="7"/>
  <c r="J36" i="7"/>
  <c r="H36" i="7"/>
  <c r="F36" i="7"/>
  <c r="D36" i="7"/>
  <c r="C35" i="7"/>
  <c r="B36" i="7"/>
  <c r="B3" i="3"/>
  <c r="B7" i="3"/>
  <c r="B8" i="3" s="1"/>
  <c r="B9" i="3"/>
  <c r="B10" i="3"/>
  <c r="L46" i="8" l="1"/>
  <c r="L41" i="8"/>
  <c r="L44" i="8"/>
  <c r="L47" i="8"/>
  <c r="L39" i="8"/>
  <c r="L42" i="8"/>
  <c r="L45" i="8"/>
  <c r="L48" i="8"/>
  <c r="L40" i="8"/>
  <c r="L43" i="8"/>
  <c r="L34" i="8"/>
  <c r="L37" i="8" s="1"/>
  <c r="L47" i="7"/>
  <c r="L48" i="7"/>
  <c r="L46" i="7"/>
  <c r="L45" i="7"/>
  <c r="L40" i="7"/>
  <c r="L43" i="7"/>
  <c r="L41" i="7"/>
  <c r="L44" i="7"/>
  <c r="L39" i="7"/>
  <c r="L42" i="7"/>
  <c r="L34" i="7"/>
  <c r="L37" i="7" s="1"/>
  <c r="E41" i="8"/>
  <c r="E44" i="8"/>
  <c r="E47" i="8"/>
  <c r="E39" i="8"/>
  <c r="E42" i="8"/>
  <c r="E45" i="8"/>
  <c r="E48" i="8"/>
  <c r="E40" i="8"/>
  <c r="E43" i="8"/>
  <c r="E46" i="8"/>
  <c r="E34" i="8"/>
  <c r="E37" i="8" s="1"/>
  <c r="M41" i="8"/>
  <c r="M44" i="8"/>
  <c r="M47" i="8"/>
  <c r="M39" i="8"/>
  <c r="M42" i="8"/>
  <c r="M45" i="8"/>
  <c r="M48" i="8"/>
  <c r="M40" i="8"/>
  <c r="M43" i="8"/>
  <c r="M46" i="8"/>
  <c r="M34" i="8"/>
  <c r="M37" i="8" s="1"/>
  <c r="F44" i="8"/>
  <c r="F47" i="8"/>
  <c r="F39" i="8"/>
  <c r="F42" i="8"/>
  <c r="F45" i="8"/>
  <c r="F48" i="8"/>
  <c r="F40" i="8"/>
  <c r="F43" i="8"/>
  <c r="F46" i="8"/>
  <c r="F41" i="8"/>
  <c r="F34" i="8"/>
  <c r="F37" i="8" s="1"/>
  <c r="G47" i="8"/>
  <c r="G39" i="8"/>
  <c r="G42" i="8"/>
  <c r="G45" i="8"/>
  <c r="G48" i="8"/>
  <c r="G40" i="8"/>
  <c r="G43" i="8"/>
  <c r="G46" i="8"/>
  <c r="G41" i="8"/>
  <c r="G44" i="8"/>
  <c r="G34" i="8"/>
  <c r="G37" i="8" s="1"/>
  <c r="D46" i="8"/>
  <c r="D41" i="8"/>
  <c r="D44" i="8"/>
  <c r="D47" i="8"/>
  <c r="D39" i="8"/>
  <c r="D42" i="8"/>
  <c r="D45" i="8"/>
  <c r="D48" i="8"/>
  <c r="D40" i="8"/>
  <c r="D43" i="8"/>
  <c r="D34" i="8"/>
  <c r="D37" i="8" s="1"/>
  <c r="B47" i="7"/>
  <c r="B48" i="7"/>
  <c r="B39" i="7"/>
  <c r="B42" i="7"/>
  <c r="B45" i="7"/>
  <c r="B40" i="7"/>
  <c r="B43" i="7"/>
  <c r="B46" i="7"/>
  <c r="B41" i="7"/>
  <c r="B44" i="7"/>
  <c r="B34" i="7"/>
  <c r="B37" i="7" s="1"/>
  <c r="H42" i="8"/>
  <c r="H45" i="8"/>
  <c r="H48" i="8"/>
  <c r="H40" i="8"/>
  <c r="H43" i="8"/>
  <c r="H46" i="8"/>
  <c r="H41" i="8"/>
  <c r="H44" i="8"/>
  <c r="H47" i="8"/>
  <c r="H39" i="8"/>
  <c r="H34" i="8"/>
  <c r="H37" i="8" s="1"/>
  <c r="D47" i="7"/>
  <c r="D48" i="7"/>
  <c r="D45" i="7"/>
  <c r="D40" i="7"/>
  <c r="D43" i="7"/>
  <c r="D46" i="7"/>
  <c r="D41" i="7"/>
  <c r="D44" i="7"/>
  <c r="D39" i="7"/>
  <c r="D42" i="7"/>
  <c r="D34" i="7"/>
  <c r="D37" i="7" s="1"/>
  <c r="I45" i="8"/>
  <c r="I48" i="8"/>
  <c r="I40" i="8"/>
  <c r="I43" i="8"/>
  <c r="I46" i="8"/>
  <c r="I41" i="8"/>
  <c r="I44" i="8"/>
  <c r="I47" i="8"/>
  <c r="I39" i="8"/>
  <c r="I42" i="8"/>
  <c r="I34" i="8"/>
  <c r="I37" i="8" s="1"/>
  <c r="J47" i="7"/>
  <c r="J48" i="7"/>
  <c r="J39" i="7"/>
  <c r="J42" i="7"/>
  <c r="J45" i="7"/>
  <c r="J40" i="7"/>
  <c r="J43" i="7"/>
  <c r="J46" i="7"/>
  <c r="J41" i="7"/>
  <c r="J44" i="7"/>
  <c r="J34" i="7"/>
  <c r="J37" i="7" s="1"/>
  <c r="F48" i="7"/>
  <c r="F43" i="7"/>
  <c r="F46" i="7"/>
  <c r="F41" i="7"/>
  <c r="F47" i="7"/>
  <c r="F44" i="7"/>
  <c r="F39" i="7"/>
  <c r="F42" i="7"/>
  <c r="F45" i="7"/>
  <c r="F40" i="7"/>
  <c r="F34" i="7"/>
  <c r="F37" i="7" s="1"/>
  <c r="B48" i="8"/>
  <c r="B40" i="8"/>
  <c r="B43" i="8"/>
  <c r="B46" i="8"/>
  <c r="B41" i="8"/>
  <c r="B44" i="8"/>
  <c r="B47" i="8"/>
  <c r="B39" i="8"/>
  <c r="B42" i="8"/>
  <c r="B45" i="8"/>
  <c r="B34" i="8"/>
  <c r="B37" i="8" s="1"/>
  <c r="J48" i="8"/>
  <c r="J40" i="8"/>
  <c r="J43" i="8"/>
  <c r="J46" i="8"/>
  <c r="J41" i="8"/>
  <c r="J44" i="8"/>
  <c r="J47" i="8"/>
  <c r="J39" i="8"/>
  <c r="J42" i="8"/>
  <c r="J45" i="8"/>
  <c r="J34" i="8"/>
  <c r="J37" i="8" s="1"/>
  <c r="H48" i="7"/>
  <c r="H47" i="7"/>
  <c r="H41" i="7"/>
  <c r="H44" i="7"/>
  <c r="H39" i="7"/>
  <c r="H42" i="7"/>
  <c r="H45" i="7"/>
  <c r="H40" i="7"/>
  <c r="H43" i="7"/>
  <c r="H46" i="7"/>
  <c r="H34" i="7"/>
  <c r="H37" i="7" s="1"/>
  <c r="C43" i="8"/>
  <c r="C46" i="8"/>
  <c r="C41" i="8"/>
  <c r="C44" i="8"/>
  <c r="C47" i="8"/>
  <c r="C39" i="8"/>
  <c r="C42" i="8"/>
  <c r="C45" i="8"/>
  <c r="C48" i="8"/>
  <c r="C40" i="8"/>
  <c r="C34" i="8"/>
  <c r="C37" i="8" s="1"/>
  <c r="K43" i="8"/>
  <c r="K46" i="8"/>
  <c r="K41" i="8"/>
  <c r="K44" i="8"/>
  <c r="K47" i="8"/>
  <c r="K39" i="8"/>
  <c r="K42" i="8"/>
  <c r="K45" i="8"/>
  <c r="K48" i="8"/>
  <c r="K40" i="8"/>
  <c r="K34" i="8"/>
  <c r="K37" i="8" s="1"/>
  <c r="C111" i="3"/>
  <c r="D111" i="3" s="1"/>
  <c r="C112" i="3"/>
  <c r="D112" i="3" s="1"/>
  <c r="C107" i="3"/>
  <c r="D107" i="3" s="1"/>
  <c r="C109" i="3"/>
  <c r="D109" i="3" s="1"/>
  <c r="C113" i="3"/>
  <c r="D113" i="3" s="1"/>
  <c r="C108" i="3"/>
  <c r="D108" i="3" s="1"/>
  <c r="C106" i="3"/>
  <c r="C114" i="3"/>
  <c r="D114" i="3" s="1"/>
  <c r="C110" i="3"/>
  <c r="D110" i="3" s="1"/>
  <c r="E111" i="3"/>
  <c r="E106" i="3"/>
  <c r="E109" i="3"/>
  <c r="E113" i="3"/>
  <c r="E110" i="3"/>
  <c r="E108" i="3"/>
  <c r="B24" i="7"/>
  <c r="C24" i="7"/>
  <c r="G24" i="7"/>
  <c r="H24" i="7"/>
  <c r="I24" i="7"/>
  <c r="I24" i="8"/>
  <c r="B24" i="8"/>
  <c r="C24" i="8"/>
  <c r="G24" i="8"/>
  <c r="H24" i="8"/>
  <c r="AC23" i="3"/>
  <c r="AA23" i="3"/>
  <c r="Y23" i="3"/>
  <c r="W23" i="3"/>
  <c r="U23" i="3"/>
  <c r="S23" i="3"/>
  <c r="Q23" i="3"/>
  <c r="O23" i="3"/>
  <c r="M23" i="3"/>
  <c r="K23" i="3"/>
  <c r="I23" i="3"/>
  <c r="G23" i="3"/>
  <c r="E23" i="3"/>
  <c r="C23" i="3"/>
  <c r="Z23" i="3"/>
  <c r="V23" i="3"/>
  <c r="R23" i="3"/>
  <c r="N23" i="3"/>
  <c r="J23" i="3"/>
  <c r="F23" i="3"/>
  <c r="D23" i="3"/>
  <c r="AB23" i="3"/>
  <c r="X23" i="3"/>
  <c r="T23" i="3"/>
  <c r="P23" i="3"/>
  <c r="L23" i="3"/>
  <c r="H23" i="3"/>
  <c r="B23" i="3"/>
  <c r="W24" i="3"/>
  <c r="U24" i="3"/>
  <c r="S24" i="3"/>
  <c r="M24" i="3"/>
  <c r="V24" i="3"/>
  <c r="R24" i="3"/>
  <c r="J24" i="3"/>
  <c r="T24" i="3"/>
  <c r="P24" i="3"/>
  <c r="L24" i="3"/>
  <c r="AC21" i="3"/>
  <c r="AA21" i="3"/>
  <c r="Y21" i="3"/>
  <c r="W21" i="3"/>
  <c r="U21" i="3"/>
  <c r="S21" i="3"/>
  <c r="Q21" i="3"/>
  <c r="O21" i="3"/>
  <c r="M21" i="3"/>
  <c r="K21" i="3"/>
  <c r="I21" i="3"/>
  <c r="G21" i="3"/>
  <c r="E21" i="3"/>
  <c r="C21" i="3"/>
  <c r="AB21" i="3"/>
  <c r="X21" i="3"/>
  <c r="V21" i="3"/>
  <c r="R21" i="3"/>
  <c r="N21" i="3"/>
  <c r="J21" i="3"/>
  <c r="H21" i="3"/>
  <c r="D21" i="3"/>
  <c r="Z21" i="3"/>
  <c r="T21" i="3"/>
  <c r="P21" i="3"/>
  <c r="L21" i="3"/>
  <c r="F21" i="3"/>
  <c r="B21" i="3"/>
  <c r="C55" i="8"/>
  <c r="B8" i="8"/>
  <c r="M23" i="8"/>
  <c r="K23" i="8"/>
  <c r="I23" i="8"/>
  <c r="G23" i="8"/>
  <c r="E23" i="8"/>
  <c r="C23" i="8"/>
  <c r="N23" i="8"/>
  <c r="L23" i="8"/>
  <c r="J23" i="8"/>
  <c r="H23" i="8"/>
  <c r="F23" i="8"/>
  <c r="D23" i="8"/>
  <c r="B23" i="8"/>
  <c r="H55" i="25"/>
  <c r="C55" i="7"/>
  <c r="B8" i="7"/>
  <c r="J21" i="7" s="1"/>
  <c r="AC74" i="3"/>
  <c r="AC78" i="3"/>
  <c r="L23" i="7"/>
  <c r="J23" i="7"/>
  <c r="H23" i="7"/>
  <c r="F23" i="7"/>
  <c r="D23" i="7"/>
  <c r="B23" i="7"/>
  <c r="N23" i="7"/>
  <c r="M23" i="7"/>
  <c r="K23" i="7"/>
  <c r="I23" i="7"/>
  <c r="G23" i="7"/>
  <c r="E23" i="7"/>
  <c r="C23" i="7"/>
  <c r="C35" i="8"/>
  <c r="E35" i="8"/>
  <c r="G35" i="8"/>
  <c r="I35" i="8"/>
  <c r="K35" i="8"/>
  <c r="M35" i="8"/>
  <c r="B35" i="8"/>
  <c r="D35" i="8"/>
  <c r="F35" i="8"/>
  <c r="H35" i="8"/>
  <c r="J35" i="8"/>
  <c r="L35" i="8"/>
  <c r="AB78" i="3"/>
  <c r="Z78" i="3"/>
  <c r="X78" i="3"/>
  <c r="V78" i="3"/>
  <c r="T78" i="3"/>
  <c r="R78" i="3"/>
  <c r="P78" i="3"/>
  <c r="N78" i="3"/>
  <c r="L78" i="3"/>
  <c r="J78" i="3"/>
  <c r="H78" i="3"/>
  <c r="F78" i="3"/>
  <c r="D78" i="3"/>
  <c r="B78" i="3"/>
  <c r="AA74" i="3"/>
  <c r="Y74" i="3"/>
  <c r="W74" i="3"/>
  <c r="U74" i="3"/>
  <c r="S74" i="3"/>
  <c r="Q74" i="3"/>
  <c r="O74" i="3"/>
  <c r="M74" i="3"/>
  <c r="K74" i="3"/>
  <c r="I74" i="3"/>
  <c r="G74" i="3"/>
  <c r="E74" i="3"/>
  <c r="C74" i="3"/>
  <c r="B81" i="3"/>
  <c r="AA78" i="3"/>
  <c r="Y78" i="3"/>
  <c r="W78" i="3"/>
  <c r="U78" i="3"/>
  <c r="S78" i="3"/>
  <c r="Q78" i="3"/>
  <c r="O78" i="3"/>
  <c r="M78" i="3"/>
  <c r="K78" i="3"/>
  <c r="I78" i="3"/>
  <c r="G78" i="3"/>
  <c r="E78" i="3"/>
  <c r="C78" i="3"/>
  <c r="AB74" i="3"/>
  <c r="Z74" i="3"/>
  <c r="X74" i="3"/>
  <c r="V74" i="3"/>
  <c r="T74" i="3"/>
  <c r="R74" i="3"/>
  <c r="P74" i="3"/>
  <c r="N74" i="3"/>
  <c r="L74" i="3"/>
  <c r="J74" i="3"/>
  <c r="H74" i="3"/>
  <c r="F74" i="3"/>
  <c r="D74" i="3"/>
  <c r="B74" i="3"/>
  <c r="B35" i="7"/>
  <c r="C36" i="7"/>
  <c r="E36" i="7"/>
  <c r="G36" i="7"/>
  <c r="I36" i="7"/>
  <c r="K36" i="7"/>
  <c r="M36" i="7"/>
  <c r="C47" i="7" l="1"/>
  <c r="C48" i="7"/>
  <c r="C42" i="7"/>
  <c r="C45" i="7"/>
  <c r="C40" i="7"/>
  <c r="C43" i="7"/>
  <c r="C46" i="7"/>
  <c r="C41" i="7"/>
  <c r="C44" i="7"/>
  <c r="C39" i="7"/>
  <c r="C34" i="7"/>
  <c r="C37" i="7" s="1"/>
  <c r="M47" i="7"/>
  <c r="M48" i="7"/>
  <c r="M46" i="7"/>
  <c r="M40" i="7"/>
  <c r="M43" i="7"/>
  <c r="M41" i="7"/>
  <c r="M44" i="7"/>
  <c r="M39" i="7"/>
  <c r="M42" i="7"/>
  <c r="M45" i="7"/>
  <c r="M34" i="7"/>
  <c r="M37" i="7" s="1"/>
  <c r="E47" i="7"/>
  <c r="E48" i="7"/>
  <c r="E40" i="7"/>
  <c r="E43" i="7"/>
  <c r="E46" i="7"/>
  <c r="E41" i="7"/>
  <c r="E44" i="7"/>
  <c r="E39" i="7"/>
  <c r="E42" i="7"/>
  <c r="E45" i="7"/>
  <c r="E34" i="7"/>
  <c r="E37" i="7" s="1"/>
  <c r="K47" i="7"/>
  <c r="K48" i="7"/>
  <c r="K42" i="7"/>
  <c r="K45" i="7"/>
  <c r="K40" i="7"/>
  <c r="K43" i="7"/>
  <c r="K46" i="7"/>
  <c r="K41" i="7"/>
  <c r="K44" i="7"/>
  <c r="K39" i="7"/>
  <c r="K34" i="7"/>
  <c r="K37" i="7" s="1"/>
  <c r="I47" i="7"/>
  <c r="I44" i="7"/>
  <c r="I48" i="7"/>
  <c r="I39" i="7"/>
  <c r="I42" i="7"/>
  <c r="I45" i="7"/>
  <c r="I40" i="7"/>
  <c r="I43" i="7"/>
  <c r="I46" i="7"/>
  <c r="I41" i="7"/>
  <c r="I34" i="7"/>
  <c r="I37" i="7" s="1"/>
  <c r="G48" i="7"/>
  <c r="G47" i="7"/>
  <c r="G46" i="7"/>
  <c r="G41" i="7"/>
  <c r="G44" i="7"/>
  <c r="G39" i="7"/>
  <c r="G42" i="7"/>
  <c r="G45" i="7"/>
  <c r="G40" i="7"/>
  <c r="G43" i="7"/>
  <c r="G34" i="7"/>
  <c r="G37" i="7" s="1"/>
  <c r="E105" i="3"/>
  <c r="C105" i="3"/>
  <c r="D105" i="3" s="1"/>
  <c r="L21" i="7"/>
  <c r="L22" i="7" s="1"/>
  <c r="C21" i="7"/>
  <c r="C25" i="7" s="1"/>
  <c r="K21" i="7"/>
  <c r="K22" i="7" s="1"/>
  <c r="D21" i="7"/>
  <c r="D25" i="7" s="1"/>
  <c r="E21" i="7"/>
  <c r="E22" i="7" s="1"/>
  <c r="M21" i="7"/>
  <c r="M25" i="7" s="1"/>
  <c r="F21" i="7"/>
  <c r="F25" i="7" s="1"/>
  <c r="G21" i="7"/>
  <c r="G25" i="7" s="1"/>
  <c r="N21" i="7"/>
  <c r="N22" i="7" s="1"/>
  <c r="H21" i="7"/>
  <c r="H25" i="7" s="1"/>
  <c r="I21" i="7"/>
  <c r="I25" i="7" s="1"/>
  <c r="B21" i="7"/>
  <c r="B25" i="7" s="1"/>
  <c r="B25" i="3"/>
  <c r="B22" i="3"/>
  <c r="L25" i="3"/>
  <c r="L27" i="3" s="1"/>
  <c r="L22" i="3"/>
  <c r="T25" i="3"/>
  <c r="T27" i="3" s="1"/>
  <c r="T22" i="3"/>
  <c r="D25" i="3"/>
  <c r="D22" i="3"/>
  <c r="J25" i="3"/>
  <c r="J27" i="3" s="1"/>
  <c r="J22" i="3"/>
  <c r="R25" i="3"/>
  <c r="R27" i="3" s="1"/>
  <c r="R22" i="3"/>
  <c r="X25" i="3"/>
  <c r="X27" i="3" s="1"/>
  <c r="X22" i="3"/>
  <c r="C25" i="3"/>
  <c r="C22" i="3"/>
  <c r="G25" i="3"/>
  <c r="G22" i="3"/>
  <c r="K25" i="3"/>
  <c r="K27" i="3" s="1"/>
  <c r="K22" i="3"/>
  <c r="O25" i="3"/>
  <c r="O22" i="3"/>
  <c r="S25" i="3"/>
  <c r="S27" i="3" s="1"/>
  <c r="S22" i="3"/>
  <c r="W25" i="3"/>
  <c r="W27" i="3" s="1"/>
  <c r="W22" i="3"/>
  <c r="AA25" i="3"/>
  <c r="AA22" i="3"/>
  <c r="F25" i="3"/>
  <c r="F22" i="3"/>
  <c r="P25" i="3"/>
  <c r="P27" i="3" s="1"/>
  <c r="P22" i="3"/>
  <c r="Z25" i="3"/>
  <c r="Z22" i="3"/>
  <c r="H25" i="3"/>
  <c r="H22" i="3"/>
  <c r="N25" i="3"/>
  <c r="N22" i="3"/>
  <c r="V25" i="3"/>
  <c r="V27" i="3" s="1"/>
  <c r="V22" i="3"/>
  <c r="AB25" i="3"/>
  <c r="AB22" i="3"/>
  <c r="E25" i="3"/>
  <c r="E27" i="3" s="1"/>
  <c r="E22" i="3"/>
  <c r="I25" i="3"/>
  <c r="I22" i="3"/>
  <c r="M25" i="3"/>
  <c r="M27" i="3" s="1"/>
  <c r="M22" i="3"/>
  <c r="Q25" i="3"/>
  <c r="Q27" i="3" s="1"/>
  <c r="Q22" i="3"/>
  <c r="U25" i="3"/>
  <c r="U27" i="3" s="1"/>
  <c r="U22" i="3"/>
  <c r="Y25" i="3"/>
  <c r="Y22" i="3"/>
  <c r="AC25" i="3"/>
  <c r="AC22" i="3"/>
  <c r="AC26" i="3" s="1"/>
  <c r="N21" i="8"/>
  <c r="L21" i="8"/>
  <c r="J21" i="8"/>
  <c r="H21" i="8"/>
  <c r="F21" i="8"/>
  <c r="D21" i="8"/>
  <c r="B21" i="8"/>
  <c r="M21" i="8"/>
  <c r="K21" i="8"/>
  <c r="I21" i="8"/>
  <c r="G21" i="8"/>
  <c r="E21" i="8"/>
  <c r="C21" i="8"/>
  <c r="D55" i="8"/>
  <c r="I55" i="25"/>
  <c r="D55" i="7"/>
  <c r="AC77" i="3"/>
  <c r="AC18" i="3" s="1"/>
  <c r="AC75" i="3"/>
  <c r="J25" i="7"/>
  <c r="J22" i="7"/>
  <c r="F35" i="7"/>
  <c r="J35" i="7"/>
  <c r="G35" i="7"/>
  <c r="K35" i="7"/>
  <c r="D35" i="7"/>
  <c r="H35" i="7"/>
  <c r="L35" i="7"/>
  <c r="E35" i="7"/>
  <c r="I35" i="7"/>
  <c r="M35" i="7"/>
  <c r="AA77" i="3"/>
  <c r="Y77" i="3"/>
  <c r="Q77" i="3"/>
  <c r="O77" i="3"/>
  <c r="M77" i="3"/>
  <c r="K77" i="3"/>
  <c r="K18" i="3" s="1"/>
  <c r="I77" i="3"/>
  <c r="I18" i="3" s="1"/>
  <c r="G77" i="3"/>
  <c r="G18" i="3" s="1"/>
  <c r="E77" i="3"/>
  <c r="E18" i="3" s="1"/>
  <c r="C77" i="3"/>
  <c r="C18" i="3" s="1"/>
  <c r="AB75" i="3"/>
  <c r="Z75" i="3"/>
  <c r="X75" i="3"/>
  <c r="V75" i="3"/>
  <c r="T75" i="3"/>
  <c r="R75" i="3"/>
  <c r="P75" i="3"/>
  <c r="N75" i="3"/>
  <c r="L75" i="3"/>
  <c r="J75" i="3"/>
  <c r="H75" i="3"/>
  <c r="F75" i="3"/>
  <c r="D75" i="3"/>
  <c r="B75" i="3"/>
  <c r="AB77" i="3"/>
  <c r="Z77" i="3"/>
  <c r="X77" i="3"/>
  <c r="P77" i="3"/>
  <c r="N77" i="3"/>
  <c r="L77" i="3"/>
  <c r="J77" i="3"/>
  <c r="J18" i="3" s="1"/>
  <c r="H77" i="3"/>
  <c r="H18" i="3" s="1"/>
  <c r="F77" i="3"/>
  <c r="F18" i="3" s="1"/>
  <c r="D77" i="3"/>
  <c r="D18" i="3" s="1"/>
  <c r="B77" i="3"/>
  <c r="B18" i="3" s="1"/>
  <c r="AA75" i="3"/>
  <c r="Y75" i="3"/>
  <c r="W75" i="3"/>
  <c r="U75" i="3"/>
  <c r="S75" i="3"/>
  <c r="Q75" i="3"/>
  <c r="O75" i="3"/>
  <c r="M75" i="3"/>
  <c r="K75" i="3"/>
  <c r="I75" i="3"/>
  <c r="G75" i="3"/>
  <c r="E75" i="3"/>
  <c r="C75" i="3"/>
  <c r="W28" i="3" l="1"/>
  <c r="X28" i="3"/>
  <c r="L25" i="7"/>
  <c r="L27" i="7" s="1"/>
  <c r="G22" i="7"/>
  <c r="O28" i="3"/>
  <c r="E25" i="7"/>
  <c r="M22" i="7"/>
  <c r="M28" i="7" s="1"/>
  <c r="K25" i="7"/>
  <c r="K27" i="7" s="1"/>
  <c r="C22" i="7"/>
  <c r="G28" i="3"/>
  <c r="H22" i="7"/>
  <c r="H28" i="7" s="1"/>
  <c r="D22" i="7"/>
  <c r="F22" i="7"/>
  <c r="G28" i="7" s="1"/>
  <c r="I22" i="7"/>
  <c r="B22" i="7"/>
  <c r="N25" i="7"/>
  <c r="N27" i="7" s="1"/>
  <c r="AC28" i="3"/>
  <c r="S28" i="3"/>
  <c r="AC27" i="3"/>
  <c r="Y26" i="3"/>
  <c r="Y27" i="3" s="1"/>
  <c r="AA28" i="3"/>
  <c r="I26" i="3"/>
  <c r="I27" i="3" s="1"/>
  <c r="K28" i="3"/>
  <c r="C28" i="3"/>
  <c r="AB26" i="3"/>
  <c r="AB27" i="3" s="1"/>
  <c r="N26" i="3"/>
  <c r="N27" i="3" s="1"/>
  <c r="P28" i="3"/>
  <c r="J28" i="3"/>
  <c r="H26" i="3"/>
  <c r="H27" i="3" s="1"/>
  <c r="Z26" i="3"/>
  <c r="Z27" i="3" s="1"/>
  <c r="AB28" i="3"/>
  <c r="R28" i="3"/>
  <c r="F26" i="3"/>
  <c r="F27" i="3" s="1"/>
  <c r="H28" i="3"/>
  <c r="AA26" i="3"/>
  <c r="AA27" i="3" s="1"/>
  <c r="B28" i="3"/>
  <c r="Y28" i="3"/>
  <c r="U28" i="3"/>
  <c r="Q28" i="3"/>
  <c r="O26" i="3"/>
  <c r="O27" i="3" s="1"/>
  <c r="M28" i="3"/>
  <c r="I28" i="3"/>
  <c r="G26" i="3"/>
  <c r="G27" i="3" s="1"/>
  <c r="E28" i="3"/>
  <c r="C26" i="3"/>
  <c r="C27" i="3" s="1"/>
  <c r="Z28" i="3"/>
  <c r="T28" i="3"/>
  <c r="L28" i="3"/>
  <c r="F28" i="3"/>
  <c r="D26" i="3"/>
  <c r="D27" i="3" s="1"/>
  <c r="V28" i="3"/>
  <c r="N28" i="3"/>
  <c r="B26" i="3"/>
  <c r="B27" i="3" s="1"/>
  <c r="D28" i="3"/>
  <c r="C25" i="8"/>
  <c r="C22" i="8"/>
  <c r="G25" i="8"/>
  <c r="G22" i="8"/>
  <c r="K25" i="8"/>
  <c r="K22" i="8"/>
  <c r="B22" i="8"/>
  <c r="B25" i="8"/>
  <c r="F22" i="8"/>
  <c r="F25" i="8"/>
  <c r="J22" i="8"/>
  <c r="J25" i="8"/>
  <c r="N22" i="8"/>
  <c r="N25" i="8"/>
  <c r="E55" i="8"/>
  <c r="E25" i="8"/>
  <c r="E22" i="8"/>
  <c r="I25" i="8"/>
  <c r="I22" i="8"/>
  <c r="M25" i="8"/>
  <c r="M22" i="8"/>
  <c r="D22" i="8"/>
  <c r="D25" i="8"/>
  <c r="H22" i="8"/>
  <c r="H25" i="8"/>
  <c r="L22" i="8"/>
  <c r="L25" i="8"/>
  <c r="J55" i="25"/>
  <c r="E55" i="7"/>
  <c r="H27" i="7"/>
  <c r="D27" i="7"/>
  <c r="G27" i="7"/>
  <c r="C27" i="7"/>
  <c r="J27" i="7"/>
  <c r="F27" i="7"/>
  <c r="B27" i="7"/>
  <c r="M27" i="7"/>
  <c r="I27" i="7"/>
  <c r="E27" i="7"/>
  <c r="L28" i="7"/>
  <c r="I28" i="7" l="1"/>
  <c r="E28" i="7"/>
  <c r="F28" i="7"/>
  <c r="B28" i="7"/>
  <c r="K28" i="7"/>
  <c r="C28" i="7"/>
  <c r="J28" i="7"/>
  <c r="D28" i="7"/>
  <c r="N28" i="7"/>
  <c r="B28" i="8"/>
  <c r="F28" i="8"/>
  <c r="C28" i="8"/>
  <c r="G28" i="8"/>
  <c r="J27" i="8"/>
  <c r="H28" i="8"/>
  <c r="K27" i="8"/>
  <c r="I28" i="8"/>
  <c r="L27" i="8"/>
  <c r="J28" i="8"/>
  <c r="D27" i="8"/>
  <c r="M27" i="8"/>
  <c r="K28" i="8"/>
  <c r="E27" i="8"/>
  <c r="F55" i="8"/>
  <c r="N27" i="8"/>
  <c r="N28" i="8"/>
  <c r="L28" i="8"/>
  <c r="F27" i="8"/>
  <c r="M28" i="8"/>
  <c r="D28" i="8"/>
  <c r="E28" i="8"/>
  <c r="K55" i="25"/>
  <c r="F55" i="7"/>
  <c r="I27" i="8" l="1"/>
  <c r="G27" i="8"/>
  <c r="B27" i="8"/>
  <c r="H27" i="8"/>
  <c r="C27" i="8"/>
  <c r="G55" i="8"/>
  <c r="L55" i="25"/>
  <c r="G55" i="7"/>
  <c r="H55" i="8" l="1"/>
  <c r="M55" i="25"/>
  <c r="H55" i="7"/>
  <c r="I55" i="8" l="1"/>
  <c r="I55" i="7"/>
  <c r="J55" i="8" l="1"/>
  <c r="J55" i="7"/>
  <c r="K55" i="8" l="1"/>
  <c r="K55" i="7"/>
  <c r="L55" i="8" l="1"/>
  <c r="L55" i="7"/>
  <c r="M55" i="8" l="1"/>
  <c r="M5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2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200-000003000000}">
      <text>
        <r>
          <rPr>
            <sz val="8"/>
            <color indexed="81"/>
            <rFont val="Tahoma"/>
            <family val="2"/>
          </rPr>
          <t>2 Standard Deviation based on performance Standard</t>
        </r>
      </text>
    </comment>
    <comment ref="A75" authorId="2" shapeId="0" xr:uid="{00000000-0006-0000-0200-000004000000}">
      <text>
        <r>
          <rPr>
            <sz val="8"/>
            <color indexed="81"/>
            <rFont val="Tahoma"/>
            <family val="2"/>
          </rPr>
          <t>1 Standard Deviation based on performance Standard</t>
        </r>
      </text>
    </comment>
    <comment ref="E97" authorId="3" shapeId="0" xr:uid="{00000000-0006-0000-0200-000005000000}">
      <text>
        <r>
          <rPr>
            <b/>
            <sz val="8"/>
            <color indexed="81"/>
            <rFont val="Tahoma"/>
            <family val="2"/>
          </rPr>
          <t>russell.w.scott:</t>
        </r>
        <r>
          <rPr>
            <sz val="8"/>
            <color indexed="81"/>
            <rFont val="Tahoma"/>
            <family val="2"/>
          </rPr>
          <t xml:space="preserve">
SFARP</t>
        </r>
      </text>
    </comment>
    <comment ref="J97" authorId="3" shapeId="0" xr:uid="{00000000-0006-0000-0200-000006000000}">
      <text>
        <r>
          <rPr>
            <b/>
            <sz val="8"/>
            <color indexed="81"/>
            <rFont val="Tahoma"/>
            <family val="2"/>
          </rPr>
          <t>russell.w.scott:</t>
        </r>
        <r>
          <rPr>
            <sz val="8"/>
            <color indexed="81"/>
            <rFont val="Tahoma"/>
            <family val="2"/>
          </rPr>
          <t xml:space="preserve">
TSTA/FEP</t>
        </r>
      </text>
    </comment>
    <comment ref="K97" authorId="3" shapeId="0" xr:uid="{00000000-0006-0000-0200-000007000000}">
      <text>
        <r>
          <rPr>
            <b/>
            <sz val="8"/>
            <color indexed="81"/>
            <rFont val="Tahoma"/>
            <family val="2"/>
          </rPr>
          <t>russell.w.scott:</t>
        </r>
        <r>
          <rPr>
            <sz val="8"/>
            <color indexed="81"/>
            <rFont val="Tahoma"/>
            <family val="2"/>
          </rPr>
          <t xml:space="preserve">
C2X/Fallon</t>
        </r>
      </text>
    </comment>
    <comment ref="L97" authorId="3" shapeId="0" xr:uid="{00000000-0006-0000-0200-000008000000}">
      <text>
        <r>
          <rPr>
            <b/>
            <sz val="8"/>
            <color indexed="81"/>
            <rFont val="Tahoma"/>
            <family val="2"/>
          </rPr>
          <t>russell.w.scott:</t>
        </r>
        <r>
          <rPr>
            <sz val="8"/>
            <color indexed="81"/>
            <rFont val="Tahoma"/>
            <family val="2"/>
          </rPr>
          <t xml:space="preserve">
C2X/Fallon</t>
        </r>
      </text>
    </comment>
    <comment ref="M97" authorId="3" shapeId="0" xr:uid="{00000000-0006-0000-0200-000009000000}">
      <text>
        <r>
          <rPr>
            <b/>
            <sz val="8"/>
            <color indexed="81"/>
            <rFont val="Tahoma"/>
            <family val="2"/>
          </rPr>
          <t>russell.w.scott:</t>
        </r>
        <r>
          <rPr>
            <sz val="8"/>
            <color indexed="81"/>
            <rFont val="Tahoma"/>
            <family val="2"/>
          </rPr>
          <t xml:space="preserve">
C2X/Fallon</t>
        </r>
      </text>
    </comment>
    <comment ref="P97" authorId="3" shapeId="0" xr:uid="{00000000-0006-0000-0200-00000A000000}">
      <text>
        <r>
          <rPr>
            <b/>
            <sz val="8"/>
            <color indexed="81"/>
            <rFont val="Tahoma"/>
            <family val="2"/>
          </rPr>
          <t>russell.w.scott:</t>
        </r>
        <r>
          <rPr>
            <sz val="8"/>
            <color indexed="81"/>
            <rFont val="Tahoma"/>
            <family val="2"/>
          </rPr>
          <t xml:space="preserve">
Pre-deployment at sea sustainment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3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300-000003000000}">
      <text>
        <r>
          <rPr>
            <sz val="8"/>
            <color indexed="81"/>
            <rFont val="Tahoma"/>
            <family val="2"/>
          </rPr>
          <t>2 Standard Deviation based on performance Standard</t>
        </r>
      </text>
    </comment>
    <comment ref="A75" authorId="2" shapeId="0" xr:uid="{00000000-0006-0000-0300-000004000000}">
      <text>
        <r>
          <rPr>
            <sz val="8"/>
            <color indexed="81"/>
            <rFont val="Tahoma"/>
            <family val="2"/>
          </rPr>
          <t>1 Standard Deviation based on performance Standard</t>
        </r>
      </text>
    </comment>
    <comment ref="E97" authorId="3" shapeId="0" xr:uid="{00000000-0006-0000-0300-000005000000}">
      <text>
        <r>
          <rPr>
            <b/>
            <sz val="8"/>
            <color indexed="81"/>
            <rFont val="Tahoma"/>
            <family val="2"/>
          </rPr>
          <t>russell.w.scott:</t>
        </r>
        <r>
          <rPr>
            <sz val="8"/>
            <color indexed="81"/>
            <rFont val="Tahoma"/>
            <family val="2"/>
          </rPr>
          <t xml:space="preserve">
SFARP</t>
        </r>
      </text>
    </comment>
    <comment ref="J97" authorId="3" shapeId="0" xr:uid="{00000000-0006-0000-0300-000006000000}">
      <text>
        <r>
          <rPr>
            <b/>
            <sz val="8"/>
            <color indexed="81"/>
            <rFont val="Tahoma"/>
            <family val="2"/>
          </rPr>
          <t>russell.w.scott:</t>
        </r>
        <r>
          <rPr>
            <sz val="8"/>
            <color indexed="81"/>
            <rFont val="Tahoma"/>
            <family val="2"/>
          </rPr>
          <t xml:space="preserve">
TSTA/FEP</t>
        </r>
      </text>
    </comment>
    <comment ref="K97" authorId="3" shapeId="0" xr:uid="{00000000-0006-0000-0300-000007000000}">
      <text>
        <r>
          <rPr>
            <b/>
            <sz val="8"/>
            <color indexed="81"/>
            <rFont val="Tahoma"/>
            <family val="2"/>
          </rPr>
          <t>russell.w.scott:</t>
        </r>
        <r>
          <rPr>
            <sz val="8"/>
            <color indexed="81"/>
            <rFont val="Tahoma"/>
            <family val="2"/>
          </rPr>
          <t xml:space="preserve">
C2X/Fallon</t>
        </r>
      </text>
    </comment>
    <comment ref="L97" authorId="3" shapeId="0" xr:uid="{00000000-0006-0000-0300-000008000000}">
      <text>
        <r>
          <rPr>
            <b/>
            <sz val="8"/>
            <color indexed="81"/>
            <rFont val="Tahoma"/>
            <family val="2"/>
          </rPr>
          <t>russell.w.scott:</t>
        </r>
        <r>
          <rPr>
            <sz val="8"/>
            <color indexed="81"/>
            <rFont val="Tahoma"/>
            <family val="2"/>
          </rPr>
          <t xml:space="preserve">
C2X/Fallon</t>
        </r>
      </text>
    </comment>
    <comment ref="M97" authorId="3" shapeId="0" xr:uid="{00000000-0006-0000-0300-000009000000}">
      <text>
        <r>
          <rPr>
            <b/>
            <sz val="8"/>
            <color indexed="81"/>
            <rFont val="Tahoma"/>
            <family val="2"/>
          </rPr>
          <t>russell.w.scott:</t>
        </r>
        <r>
          <rPr>
            <sz val="8"/>
            <color indexed="81"/>
            <rFont val="Tahoma"/>
            <family val="2"/>
          </rPr>
          <t xml:space="preserve">
C2X/Fallon</t>
        </r>
      </text>
    </comment>
    <comment ref="P97" authorId="3" shapeId="0" xr:uid="{00000000-0006-0000-0300-00000A000000}">
      <text>
        <r>
          <rPr>
            <b/>
            <sz val="8"/>
            <color indexed="81"/>
            <rFont val="Tahoma"/>
            <family val="2"/>
          </rPr>
          <t>russell.w.scott:</t>
        </r>
        <r>
          <rPr>
            <sz val="8"/>
            <color indexed="81"/>
            <rFont val="Tahoma"/>
            <family val="2"/>
          </rPr>
          <t xml:space="preserve">
Pre-deployment at sea sustainment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4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4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400-000003000000}">
      <text>
        <r>
          <rPr>
            <sz val="8"/>
            <color indexed="81"/>
            <rFont val="Tahoma"/>
            <family val="2"/>
          </rPr>
          <t>2 Standard Deviation based on performance Standard</t>
        </r>
      </text>
    </comment>
    <comment ref="A75" authorId="2" shapeId="0" xr:uid="{00000000-0006-0000-0400-000004000000}">
      <text>
        <r>
          <rPr>
            <sz val="8"/>
            <color indexed="81"/>
            <rFont val="Tahoma"/>
            <family val="2"/>
          </rPr>
          <t>1 Standard Deviation based on performance Standard</t>
        </r>
      </text>
    </comment>
    <comment ref="E97" authorId="3" shapeId="0" xr:uid="{00000000-0006-0000-0400-000005000000}">
      <text>
        <r>
          <rPr>
            <b/>
            <sz val="8"/>
            <color indexed="81"/>
            <rFont val="Tahoma"/>
            <family val="2"/>
          </rPr>
          <t>russell.w.scott:</t>
        </r>
        <r>
          <rPr>
            <sz val="8"/>
            <color indexed="81"/>
            <rFont val="Tahoma"/>
            <family val="2"/>
          </rPr>
          <t xml:space="preserve">
SFARP</t>
        </r>
      </text>
    </comment>
    <comment ref="J97" authorId="3" shapeId="0" xr:uid="{00000000-0006-0000-0400-000006000000}">
      <text>
        <r>
          <rPr>
            <b/>
            <sz val="8"/>
            <color indexed="81"/>
            <rFont val="Tahoma"/>
            <family val="2"/>
          </rPr>
          <t>russell.w.scott:</t>
        </r>
        <r>
          <rPr>
            <sz val="8"/>
            <color indexed="81"/>
            <rFont val="Tahoma"/>
            <family val="2"/>
          </rPr>
          <t xml:space="preserve">
TSTA/FEP</t>
        </r>
      </text>
    </comment>
    <comment ref="K97" authorId="3" shapeId="0" xr:uid="{00000000-0006-0000-0400-000007000000}">
      <text>
        <r>
          <rPr>
            <b/>
            <sz val="8"/>
            <color indexed="81"/>
            <rFont val="Tahoma"/>
            <family val="2"/>
          </rPr>
          <t>russell.w.scott:</t>
        </r>
        <r>
          <rPr>
            <sz val="8"/>
            <color indexed="81"/>
            <rFont val="Tahoma"/>
            <family val="2"/>
          </rPr>
          <t xml:space="preserve">
C2X/Fallon</t>
        </r>
      </text>
    </comment>
    <comment ref="L97" authorId="3" shapeId="0" xr:uid="{00000000-0006-0000-0400-000008000000}">
      <text>
        <r>
          <rPr>
            <b/>
            <sz val="8"/>
            <color indexed="81"/>
            <rFont val="Tahoma"/>
            <family val="2"/>
          </rPr>
          <t>russell.w.scott:</t>
        </r>
        <r>
          <rPr>
            <sz val="8"/>
            <color indexed="81"/>
            <rFont val="Tahoma"/>
            <family val="2"/>
          </rPr>
          <t xml:space="preserve">
C2X/Fallon</t>
        </r>
      </text>
    </comment>
    <comment ref="M97" authorId="3" shapeId="0" xr:uid="{00000000-0006-0000-0400-000009000000}">
      <text>
        <r>
          <rPr>
            <b/>
            <sz val="8"/>
            <color indexed="81"/>
            <rFont val="Tahoma"/>
            <family val="2"/>
          </rPr>
          <t>russell.w.scott:</t>
        </r>
        <r>
          <rPr>
            <sz val="8"/>
            <color indexed="81"/>
            <rFont val="Tahoma"/>
            <family val="2"/>
          </rPr>
          <t xml:space="preserve">
C2X/Fallon</t>
        </r>
      </text>
    </comment>
    <comment ref="P97" authorId="3" shapeId="0" xr:uid="{00000000-0006-0000-0400-00000A000000}">
      <text>
        <r>
          <rPr>
            <b/>
            <sz val="8"/>
            <color indexed="81"/>
            <rFont val="Tahoma"/>
            <family val="2"/>
          </rPr>
          <t>russell.w.scott:</t>
        </r>
        <r>
          <rPr>
            <sz val="8"/>
            <color indexed="81"/>
            <rFont val="Tahoma"/>
            <family val="2"/>
          </rPr>
          <t xml:space="preserve">
Pre-deployment at sea sustainment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5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5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500-000003000000}">
      <text>
        <r>
          <rPr>
            <sz val="8"/>
            <color indexed="81"/>
            <rFont val="Tahoma"/>
            <family val="2"/>
          </rPr>
          <t>2 Standard Deviation based on performance Standard</t>
        </r>
      </text>
    </comment>
    <comment ref="A75" authorId="2" shapeId="0" xr:uid="{00000000-0006-0000-0500-000004000000}">
      <text>
        <r>
          <rPr>
            <sz val="8"/>
            <color indexed="81"/>
            <rFont val="Tahoma"/>
            <family val="2"/>
          </rPr>
          <t>1 Standard Deviation based on performance Standard</t>
        </r>
      </text>
    </comment>
    <comment ref="E97" authorId="3" shapeId="0" xr:uid="{00000000-0006-0000-0500-000005000000}">
      <text>
        <r>
          <rPr>
            <b/>
            <sz val="8"/>
            <color indexed="81"/>
            <rFont val="Tahoma"/>
            <family val="2"/>
          </rPr>
          <t>russell.w.scott:</t>
        </r>
        <r>
          <rPr>
            <sz val="8"/>
            <color indexed="81"/>
            <rFont val="Tahoma"/>
            <family val="2"/>
          </rPr>
          <t xml:space="preserve">
SFARP</t>
        </r>
      </text>
    </comment>
    <comment ref="J97" authorId="3" shapeId="0" xr:uid="{00000000-0006-0000-0500-000006000000}">
      <text>
        <r>
          <rPr>
            <b/>
            <sz val="8"/>
            <color indexed="81"/>
            <rFont val="Tahoma"/>
            <family val="2"/>
          </rPr>
          <t>russell.w.scott:</t>
        </r>
        <r>
          <rPr>
            <sz val="8"/>
            <color indexed="81"/>
            <rFont val="Tahoma"/>
            <family val="2"/>
          </rPr>
          <t xml:space="preserve">
TSTA/FEP</t>
        </r>
      </text>
    </comment>
    <comment ref="K97" authorId="3" shapeId="0" xr:uid="{00000000-0006-0000-0500-000007000000}">
      <text>
        <r>
          <rPr>
            <b/>
            <sz val="8"/>
            <color indexed="81"/>
            <rFont val="Tahoma"/>
            <family val="2"/>
          </rPr>
          <t>russell.w.scott:</t>
        </r>
        <r>
          <rPr>
            <sz val="8"/>
            <color indexed="81"/>
            <rFont val="Tahoma"/>
            <family val="2"/>
          </rPr>
          <t xml:space="preserve">
C2X/Fallon</t>
        </r>
      </text>
    </comment>
    <comment ref="L97" authorId="3" shapeId="0" xr:uid="{00000000-0006-0000-0500-000008000000}">
      <text>
        <r>
          <rPr>
            <b/>
            <sz val="8"/>
            <color indexed="81"/>
            <rFont val="Tahoma"/>
            <family val="2"/>
          </rPr>
          <t>russell.w.scott:</t>
        </r>
        <r>
          <rPr>
            <sz val="8"/>
            <color indexed="81"/>
            <rFont val="Tahoma"/>
            <family val="2"/>
          </rPr>
          <t xml:space="preserve">
C2X/Fallon</t>
        </r>
      </text>
    </comment>
    <comment ref="M97" authorId="3" shapeId="0" xr:uid="{00000000-0006-0000-0500-000009000000}">
      <text>
        <r>
          <rPr>
            <b/>
            <sz val="8"/>
            <color indexed="81"/>
            <rFont val="Tahoma"/>
            <family val="2"/>
          </rPr>
          <t>russell.w.scott:</t>
        </r>
        <r>
          <rPr>
            <sz val="8"/>
            <color indexed="81"/>
            <rFont val="Tahoma"/>
            <family val="2"/>
          </rPr>
          <t xml:space="preserve">
C2X/Fallon</t>
        </r>
      </text>
    </comment>
    <comment ref="P97" authorId="3" shapeId="0" xr:uid="{00000000-0006-0000-0500-00000A000000}">
      <text>
        <r>
          <rPr>
            <b/>
            <sz val="8"/>
            <color indexed="81"/>
            <rFont val="Tahoma"/>
            <family val="2"/>
          </rPr>
          <t>russell.w.scott:</t>
        </r>
        <r>
          <rPr>
            <sz val="8"/>
            <color indexed="81"/>
            <rFont val="Tahoma"/>
            <family val="2"/>
          </rPr>
          <t xml:space="preserve">
Pre-deployment at sea sustainment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6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6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600-000003000000}">
      <text>
        <r>
          <rPr>
            <sz val="8"/>
            <color indexed="81"/>
            <rFont val="Tahoma"/>
            <family val="2"/>
          </rPr>
          <t>2 Standard Deviation based on performance Standard</t>
        </r>
      </text>
    </comment>
    <comment ref="A75" authorId="2" shapeId="0" xr:uid="{00000000-0006-0000-0600-000004000000}">
      <text>
        <r>
          <rPr>
            <sz val="8"/>
            <color indexed="81"/>
            <rFont val="Tahoma"/>
            <family val="2"/>
          </rPr>
          <t>1 Standard Deviation based on performance Standard</t>
        </r>
      </text>
    </comment>
    <comment ref="E97" authorId="3" shapeId="0" xr:uid="{00000000-0006-0000-0600-000005000000}">
      <text>
        <r>
          <rPr>
            <b/>
            <sz val="8"/>
            <color indexed="81"/>
            <rFont val="Tahoma"/>
            <family val="2"/>
          </rPr>
          <t>russell.w.scott:</t>
        </r>
        <r>
          <rPr>
            <sz val="8"/>
            <color indexed="81"/>
            <rFont val="Tahoma"/>
            <family val="2"/>
          </rPr>
          <t xml:space="preserve">
SFARP</t>
        </r>
      </text>
    </comment>
    <comment ref="J97" authorId="3" shapeId="0" xr:uid="{00000000-0006-0000-0600-000006000000}">
      <text>
        <r>
          <rPr>
            <b/>
            <sz val="8"/>
            <color indexed="81"/>
            <rFont val="Tahoma"/>
            <family val="2"/>
          </rPr>
          <t>russell.w.scott:</t>
        </r>
        <r>
          <rPr>
            <sz val="8"/>
            <color indexed="81"/>
            <rFont val="Tahoma"/>
            <family val="2"/>
          </rPr>
          <t xml:space="preserve">
TSTA/FEP</t>
        </r>
      </text>
    </comment>
    <comment ref="K97" authorId="3" shapeId="0" xr:uid="{00000000-0006-0000-0600-000007000000}">
      <text>
        <r>
          <rPr>
            <b/>
            <sz val="8"/>
            <color indexed="81"/>
            <rFont val="Tahoma"/>
            <family val="2"/>
          </rPr>
          <t>russell.w.scott:</t>
        </r>
        <r>
          <rPr>
            <sz val="8"/>
            <color indexed="81"/>
            <rFont val="Tahoma"/>
            <family val="2"/>
          </rPr>
          <t xml:space="preserve">
C2X/Fallon</t>
        </r>
      </text>
    </comment>
    <comment ref="L97" authorId="3" shapeId="0" xr:uid="{00000000-0006-0000-0600-000008000000}">
      <text>
        <r>
          <rPr>
            <b/>
            <sz val="8"/>
            <color indexed="81"/>
            <rFont val="Tahoma"/>
            <family val="2"/>
          </rPr>
          <t>russell.w.scott:</t>
        </r>
        <r>
          <rPr>
            <sz val="8"/>
            <color indexed="81"/>
            <rFont val="Tahoma"/>
            <family val="2"/>
          </rPr>
          <t xml:space="preserve">
C2X/Fallon</t>
        </r>
      </text>
    </comment>
    <comment ref="M97" authorId="3" shapeId="0" xr:uid="{00000000-0006-0000-0600-000009000000}">
      <text>
        <r>
          <rPr>
            <b/>
            <sz val="8"/>
            <color indexed="81"/>
            <rFont val="Tahoma"/>
            <family val="2"/>
          </rPr>
          <t>russell.w.scott:</t>
        </r>
        <r>
          <rPr>
            <sz val="8"/>
            <color indexed="81"/>
            <rFont val="Tahoma"/>
            <family val="2"/>
          </rPr>
          <t xml:space="preserve">
C2X/Fallon</t>
        </r>
      </text>
    </comment>
    <comment ref="P97" authorId="3" shapeId="0" xr:uid="{00000000-0006-0000-0600-00000A000000}">
      <text>
        <r>
          <rPr>
            <b/>
            <sz val="8"/>
            <color indexed="81"/>
            <rFont val="Tahoma"/>
            <family val="2"/>
          </rPr>
          <t>russell.w.scott:</t>
        </r>
        <r>
          <rPr>
            <sz val="8"/>
            <color indexed="81"/>
            <rFont val="Tahoma"/>
            <family val="2"/>
          </rPr>
          <t xml:space="preserve">
Pre-deployment at sea sustainment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7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7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700-000003000000}">
      <text>
        <r>
          <rPr>
            <sz val="8"/>
            <color indexed="81"/>
            <rFont val="Tahoma"/>
            <family val="2"/>
          </rPr>
          <t>2 Standard Deviation based on performance Standard</t>
        </r>
      </text>
    </comment>
    <comment ref="A75" authorId="2" shapeId="0" xr:uid="{00000000-0006-0000-0700-000004000000}">
      <text>
        <r>
          <rPr>
            <sz val="8"/>
            <color indexed="81"/>
            <rFont val="Tahoma"/>
            <family val="2"/>
          </rPr>
          <t>1 Standard Deviation based on performance Standard</t>
        </r>
      </text>
    </comment>
    <comment ref="E97" authorId="3" shapeId="0" xr:uid="{00000000-0006-0000-0700-000005000000}">
      <text>
        <r>
          <rPr>
            <b/>
            <sz val="8"/>
            <color indexed="81"/>
            <rFont val="Tahoma"/>
            <family val="2"/>
          </rPr>
          <t>russell.w.scott:</t>
        </r>
        <r>
          <rPr>
            <sz val="8"/>
            <color indexed="81"/>
            <rFont val="Tahoma"/>
            <family val="2"/>
          </rPr>
          <t xml:space="preserve">
SFARP</t>
        </r>
      </text>
    </comment>
    <comment ref="J97" authorId="3" shapeId="0" xr:uid="{00000000-0006-0000-0700-000006000000}">
      <text>
        <r>
          <rPr>
            <b/>
            <sz val="8"/>
            <color indexed="81"/>
            <rFont val="Tahoma"/>
            <family val="2"/>
          </rPr>
          <t>russell.w.scott:</t>
        </r>
        <r>
          <rPr>
            <sz val="8"/>
            <color indexed="81"/>
            <rFont val="Tahoma"/>
            <family val="2"/>
          </rPr>
          <t xml:space="preserve">
TSTA/FEP</t>
        </r>
      </text>
    </comment>
    <comment ref="K97" authorId="3" shapeId="0" xr:uid="{00000000-0006-0000-0700-000007000000}">
      <text>
        <r>
          <rPr>
            <b/>
            <sz val="8"/>
            <color indexed="81"/>
            <rFont val="Tahoma"/>
            <family val="2"/>
          </rPr>
          <t>russell.w.scott:</t>
        </r>
        <r>
          <rPr>
            <sz val="8"/>
            <color indexed="81"/>
            <rFont val="Tahoma"/>
            <family val="2"/>
          </rPr>
          <t xml:space="preserve">
C2X/Fallon</t>
        </r>
      </text>
    </comment>
    <comment ref="L97" authorId="3" shapeId="0" xr:uid="{00000000-0006-0000-0700-000008000000}">
      <text>
        <r>
          <rPr>
            <b/>
            <sz val="8"/>
            <color indexed="81"/>
            <rFont val="Tahoma"/>
            <family val="2"/>
          </rPr>
          <t>russell.w.scott:</t>
        </r>
        <r>
          <rPr>
            <sz val="8"/>
            <color indexed="81"/>
            <rFont val="Tahoma"/>
            <family val="2"/>
          </rPr>
          <t xml:space="preserve">
C2X/Fallon</t>
        </r>
      </text>
    </comment>
    <comment ref="M97" authorId="3" shapeId="0" xr:uid="{00000000-0006-0000-0700-000009000000}">
      <text>
        <r>
          <rPr>
            <b/>
            <sz val="8"/>
            <color indexed="81"/>
            <rFont val="Tahoma"/>
            <family val="2"/>
          </rPr>
          <t>russell.w.scott:</t>
        </r>
        <r>
          <rPr>
            <sz val="8"/>
            <color indexed="81"/>
            <rFont val="Tahoma"/>
            <family val="2"/>
          </rPr>
          <t xml:space="preserve">
C2X/Fallon</t>
        </r>
      </text>
    </comment>
    <comment ref="P97" authorId="3" shapeId="0" xr:uid="{00000000-0006-0000-0700-00000A000000}">
      <text>
        <r>
          <rPr>
            <b/>
            <sz val="8"/>
            <color indexed="81"/>
            <rFont val="Tahoma"/>
            <family val="2"/>
          </rPr>
          <t>russell.w.scott:</t>
        </r>
        <r>
          <rPr>
            <sz val="8"/>
            <color indexed="81"/>
            <rFont val="Tahoma"/>
            <family val="2"/>
          </rPr>
          <t xml:space="preserve">
Pre-deployment at sea sustainment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8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8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800-000003000000}">
      <text>
        <r>
          <rPr>
            <sz val="8"/>
            <color indexed="81"/>
            <rFont val="Tahoma"/>
            <family val="2"/>
          </rPr>
          <t>2 Standard Deviation based on performance Standard</t>
        </r>
      </text>
    </comment>
    <comment ref="A75" authorId="2" shapeId="0" xr:uid="{00000000-0006-0000-0800-000004000000}">
      <text>
        <r>
          <rPr>
            <sz val="8"/>
            <color indexed="81"/>
            <rFont val="Tahoma"/>
            <family val="2"/>
          </rPr>
          <t>1 Standard Deviation based on performance Standard</t>
        </r>
      </text>
    </comment>
    <comment ref="E97" authorId="3" shapeId="0" xr:uid="{00000000-0006-0000-0800-000005000000}">
      <text>
        <r>
          <rPr>
            <b/>
            <sz val="8"/>
            <color indexed="81"/>
            <rFont val="Tahoma"/>
            <family val="2"/>
          </rPr>
          <t>russell.w.scott:</t>
        </r>
        <r>
          <rPr>
            <sz val="8"/>
            <color indexed="81"/>
            <rFont val="Tahoma"/>
            <family val="2"/>
          </rPr>
          <t xml:space="preserve">
SFARP</t>
        </r>
      </text>
    </comment>
    <comment ref="J97" authorId="3" shapeId="0" xr:uid="{00000000-0006-0000-0800-000006000000}">
      <text>
        <r>
          <rPr>
            <b/>
            <sz val="8"/>
            <color indexed="81"/>
            <rFont val="Tahoma"/>
            <family val="2"/>
          </rPr>
          <t>russell.w.scott:</t>
        </r>
        <r>
          <rPr>
            <sz val="8"/>
            <color indexed="81"/>
            <rFont val="Tahoma"/>
            <family val="2"/>
          </rPr>
          <t xml:space="preserve">
TSTA/FEP</t>
        </r>
      </text>
    </comment>
    <comment ref="K97" authorId="3" shapeId="0" xr:uid="{00000000-0006-0000-0800-000007000000}">
      <text>
        <r>
          <rPr>
            <b/>
            <sz val="8"/>
            <color indexed="81"/>
            <rFont val="Tahoma"/>
            <family val="2"/>
          </rPr>
          <t>russell.w.scott:</t>
        </r>
        <r>
          <rPr>
            <sz val="8"/>
            <color indexed="81"/>
            <rFont val="Tahoma"/>
            <family val="2"/>
          </rPr>
          <t xml:space="preserve">
C2X/Fallon</t>
        </r>
      </text>
    </comment>
    <comment ref="L97" authorId="3" shapeId="0" xr:uid="{00000000-0006-0000-0800-000008000000}">
      <text>
        <r>
          <rPr>
            <b/>
            <sz val="8"/>
            <color indexed="81"/>
            <rFont val="Tahoma"/>
            <family val="2"/>
          </rPr>
          <t>russell.w.scott:</t>
        </r>
        <r>
          <rPr>
            <sz val="8"/>
            <color indexed="81"/>
            <rFont val="Tahoma"/>
            <family val="2"/>
          </rPr>
          <t xml:space="preserve">
C2X/Fallon</t>
        </r>
      </text>
    </comment>
    <comment ref="M97" authorId="3" shapeId="0" xr:uid="{00000000-0006-0000-0800-000009000000}">
      <text>
        <r>
          <rPr>
            <b/>
            <sz val="8"/>
            <color indexed="81"/>
            <rFont val="Tahoma"/>
            <family val="2"/>
          </rPr>
          <t>russell.w.scott:</t>
        </r>
        <r>
          <rPr>
            <sz val="8"/>
            <color indexed="81"/>
            <rFont val="Tahoma"/>
            <family val="2"/>
          </rPr>
          <t xml:space="preserve">
C2X/Fallon</t>
        </r>
      </text>
    </comment>
    <comment ref="P97" authorId="3" shapeId="0" xr:uid="{00000000-0006-0000-0800-00000A000000}">
      <text>
        <r>
          <rPr>
            <b/>
            <sz val="8"/>
            <color indexed="81"/>
            <rFont val="Tahoma"/>
            <family val="2"/>
          </rPr>
          <t>russell.w.scott:</t>
        </r>
        <r>
          <rPr>
            <sz val="8"/>
            <color indexed="81"/>
            <rFont val="Tahoma"/>
            <family val="2"/>
          </rPr>
          <t xml:space="preserve">
Pre-deployment at sea sustainment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9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9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900-000003000000}">
      <text>
        <r>
          <rPr>
            <sz val="8"/>
            <color indexed="81"/>
            <rFont val="Tahoma"/>
            <family val="2"/>
          </rPr>
          <t>2 Standard Deviation based on performance Standard</t>
        </r>
      </text>
    </comment>
    <comment ref="A75" authorId="2" shapeId="0" xr:uid="{00000000-0006-0000-0900-000004000000}">
      <text>
        <r>
          <rPr>
            <sz val="8"/>
            <color indexed="81"/>
            <rFont val="Tahoma"/>
            <family val="2"/>
          </rPr>
          <t>1 Standard Deviation based on performance Standard</t>
        </r>
      </text>
    </comment>
    <comment ref="E97" authorId="3" shapeId="0" xr:uid="{00000000-0006-0000-0900-000005000000}">
      <text>
        <r>
          <rPr>
            <b/>
            <sz val="8"/>
            <color indexed="81"/>
            <rFont val="Tahoma"/>
            <family val="2"/>
          </rPr>
          <t>russell.w.scott:</t>
        </r>
        <r>
          <rPr>
            <sz val="8"/>
            <color indexed="81"/>
            <rFont val="Tahoma"/>
            <family val="2"/>
          </rPr>
          <t xml:space="preserve">
SFARP</t>
        </r>
      </text>
    </comment>
    <comment ref="J97" authorId="3" shapeId="0" xr:uid="{00000000-0006-0000-0900-000006000000}">
      <text>
        <r>
          <rPr>
            <b/>
            <sz val="8"/>
            <color indexed="81"/>
            <rFont val="Tahoma"/>
            <family val="2"/>
          </rPr>
          <t>russell.w.scott:</t>
        </r>
        <r>
          <rPr>
            <sz val="8"/>
            <color indexed="81"/>
            <rFont val="Tahoma"/>
            <family val="2"/>
          </rPr>
          <t xml:space="preserve">
TSTA/FEP</t>
        </r>
      </text>
    </comment>
    <comment ref="K97" authorId="3" shapeId="0" xr:uid="{00000000-0006-0000-0900-000007000000}">
      <text>
        <r>
          <rPr>
            <b/>
            <sz val="8"/>
            <color indexed="81"/>
            <rFont val="Tahoma"/>
            <family val="2"/>
          </rPr>
          <t>russell.w.scott:</t>
        </r>
        <r>
          <rPr>
            <sz val="8"/>
            <color indexed="81"/>
            <rFont val="Tahoma"/>
            <family val="2"/>
          </rPr>
          <t xml:space="preserve">
C2X/Fallon</t>
        </r>
      </text>
    </comment>
    <comment ref="L97" authorId="3" shapeId="0" xr:uid="{00000000-0006-0000-0900-000008000000}">
      <text>
        <r>
          <rPr>
            <b/>
            <sz val="8"/>
            <color indexed="81"/>
            <rFont val="Tahoma"/>
            <family val="2"/>
          </rPr>
          <t>russell.w.scott:</t>
        </r>
        <r>
          <rPr>
            <sz val="8"/>
            <color indexed="81"/>
            <rFont val="Tahoma"/>
            <family val="2"/>
          </rPr>
          <t xml:space="preserve">
C2X/Fallon</t>
        </r>
      </text>
    </comment>
    <comment ref="M97" authorId="3" shapeId="0" xr:uid="{00000000-0006-0000-0900-000009000000}">
      <text>
        <r>
          <rPr>
            <b/>
            <sz val="8"/>
            <color indexed="81"/>
            <rFont val="Tahoma"/>
            <family val="2"/>
          </rPr>
          <t>russell.w.scott:</t>
        </r>
        <r>
          <rPr>
            <sz val="8"/>
            <color indexed="81"/>
            <rFont val="Tahoma"/>
            <family val="2"/>
          </rPr>
          <t xml:space="preserve">
C2X/Fallon</t>
        </r>
      </text>
    </comment>
    <comment ref="P97" authorId="3" shapeId="0" xr:uid="{00000000-0006-0000-0900-00000A000000}">
      <text>
        <r>
          <rPr>
            <b/>
            <sz val="8"/>
            <color indexed="81"/>
            <rFont val="Tahoma"/>
            <family val="2"/>
          </rPr>
          <t>russell.w.scott:</t>
        </r>
        <r>
          <rPr>
            <sz val="8"/>
            <color indexed="81"/>
            <rFont val="Tahoma"/>
            <family val="2"/>
          </rPr>
          <t xml:space="preserve">
Pre-deployment at sea sustainment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A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A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
Note: 11 Plane E standard equal to 12 plane E, 11 Plane F standard equal to 10 plane</t>
        </r>
      </text>
    </comment>
    <comment ref="A74" authorId="2" shapeId="0" xr:uid="{00000000-0006-0000-0A00-000003000000}">
      <text>
        <r>
          <rPr>
            <sz val="8"/>
            <color indexed="81"/>
            <rFont val="Tahoma"/>
            <family val="2"/>
          </rPr>
          <t>2 Standard Deviation based on performance Standard</t>
        </r>
      </text>
    </comment>
    <comment ref="A75" authorId="2" shapeId="0" xr:uid="{00000000-0006-0000-0A00-000004000000}">
      <text>
        <r>
          <rPr>
            <sz val="8"/>
            <color indexed="81"/>
            <rFont val="Tahoma"/>
            <family val="2"/>
          </rPr>
          <t>1 Standard Deviation based on performance Standard</t>
        </r>
      </text>
    </comment>
    <comment ref="E97" authorId="3" shapeId="0" xr:uid="{00000000-0006-0000-0A00-000005000000}">
      <text>
        <r>
          <rPr>
            <b/>
            <sz val="8"/>
            <color indexed="81"/>
            <rFont val="Tahoma"/>
            <family val="2"/>
          </rPr>
          <t>russell.w.scott:</t>
        </r>
        <r>
          <rPr>
            <sz val="8"/>
            <color indexed="81"/>
            <rFont val="Tahoma"/>
            <family val="2"/>
          </rPr>
          <t xml:space="preserve">
SFARP</t>
        </r>
      </text>
    </comment>
    <comment ref="J97" authorId="3" shapeId="0" xr:uid="{00000000-0006-0000-0A00-000006000000}">
      <text>
        <r>
          <rPr>
            <b/>
            <sz val="8"/>
            <color indexed="81"/>
            <rFont val="Tahoma"/>
            <family val="2"/>
          </rPr>
          <t>russell.w.scott:</t>
        </r>
        <r>
          <rPr>
            <sz val="8"/>
            <color indexed="81"/>
            <rFont val="Tahoma"/>
            <family val="2"/>
          </rPr>
          <t xml:space="preserve">
TSTA/FEP</t>
        </r>
      </text>
    </comment>
    <comment ref="K97" authorId="3" shapeId="0" xr:uid="{00000000-0006-0000-0A00-000007000000}">
      <text>
        <r>
          <rPr>
            <b/>
            <sz val="8"/>
            <color indexed="81"/>
            <rFont val="Tahoma"/>
            <family val="2"/>
          </rPr>
          <t>russell.w.scott:</t>
        </r>
        <r>
          <rPr>
            <sz val="8"/>
            <color indexed="81"/>
            <rFont val="Tahoma"/>
            <family val="2"/>
          </rPr>
          <t xml:space="preserve">
C2X/Fallon</t>
        </r>
      </text>
    </comment>
    <comment ref="L97" authorId="3" shapeId="0" xr:uid="{00000000-0006-0000-0A00-000008000000}">
      <text>
        <r>
          <rPr>
            <b/>
            <sz val="8"/>
            <color indexed="81"/>
            <rFont val="Tahoma"/>
            <family val="2"/>
          </rPr>
          <t>russell.w.scott:</t>
        </r>
        <r>
          <rPr>
            <sz val="8"/>
            <color indexed="81"/>
            <rFont val="Tahoma"/>
            <family val="2"/>
          </rPr>
          <t xml:space="preserve">
C2X/Fallon</t>
        </r>
      </text>
    </comment>
    <comment ref="M97" authorId="3" shapeId="0" xr:uid="{00000000-0006-0000-0A00-000009000000}">
      <text>
        <r>
          <rPr>
            <b/>
            <sz val="8"/>
            <color indexed="81"/>
            <rFont val="Tahoma"/>
            <family val="2"/>
          </rPr>
          <t>russell.w.scott:</t>
        </r>
        <r>
          <rPr>
            <sz val="8"/>
            <color indexed="81"/>
            <rFont val="Tahoma"/>
            <family val="2"/>
          </rPr>
          <t xml:space="preserve">
C2X/Fallon</t>
        </r>
      </text>
    </comment>
    <comment ref="P97" authorId="3" shapeId="0" xr:uid="{00000000-0006-0000-0A00-00000A000000}">
      <text>
        <r>
          <rPr>
            <b/>
            <sz val="8"/>
            <color indexed="81"/>
            <rFont val="Tahoma"/>
            <family val="2"/>
          </rPr>
          <t>russell.w.scott:</t>
        </r>
        <r>
          <rPr>
            <sz val="8"/>
            <color indexed="81"/>
            <rFont val="Tahoma"/>
            <family val="2"/>
          </rPr>
          <t xml:space="preserve">
Pre-deployment at sea sustainment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B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B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B00-000003000000}">
      <text>
        <r>
          <rPr>
            <sz val="8"/>
            <color indexed="81"/>
            <rFont val="Tahoma"/>
            <family val="2"/>
          </rPr>
          <t>2 Standard Deviation based on performance Standard</t>
        </r>
      </text>
    </comment>
    <comment ref="A75" authorId="2" shapeId="0" xr:uid="{00000000-0006-0000-0B00-000004000000}">
      <text>
        <r>
          <rPr>
            <sz val="8"/>
            <color indexed="81"/>
            <rFont val="Tahoma"/>
            <family val="2"/>
          </rPr>
          <t>1 Standard Deviation based on performance Standard</t>
        </r>
      </text>
    </comment>
    <comment ref="E97" authorId="3" shapeId="0" xr:uid="{00000000-0006-0000-0B00-000005000000}">
      <text>
        <r>
          <rPr>
            <b/>
            <sz val="8"/>
            <color indexed="81"/>
            <rFont val="Tahoma"/>
            <family val="2"/>
          </rPr>
          <t>russell.w.scott:</t>
        </r>
        <r>
          <rPr>
            <sz val="8"/>
            <color indexed="81"/>
            <rFont val="Tahoma"/>
            <family val="2"/>
          </rPr>
          <t xml:space="preserve">
SFARP</t>
        </r>
      </text>
    </comment>
    <comment ref="J97" authorId="3" shapeId="0" xr:uid="{00000000-0006-0000-0B00-000006000000}">
      <text>
        <r>
          <rPr>
            <b/>
            <sz val="8"/>
            <color indexed="81"/>
            <rFont val="Tahoma"/>
            <family val="2"/>
          </rPr>
          <t>russell.w.scott:</t>
        </r>
        <r>
          <rPr>
            <sz val="8"/>
            <color indexed="81"/>
            <rFont val="Tahoma"/>
            <family val="2"/>
          </rPr>
          <t xml:space="preserve">
TSTA/FEP</t>
        </r>
      </text>
    </comment>
    <comment ref="K97" authorId="3" shapeId="0" xr:uid="{00000000-0006-0000-0B00-000007000000}">
      <text>
        <r>
          <rPr>
            <b/>
            <sz val="8"/>
            <color indexed="81"/>
            <rFont val="Tahoma"/>
            <family val="2"/>
          </rPr>
          <t>russell.w.scott:</t>
        </r>
        <r>
          <rPr>
            <sz val="8"/>
            <color indexed="81"/>
            <rFont val="Tahoma"/>
            <family val="2"/>
          </rPr>
          <t xml:space="preserve">
C2X/Fallon</t>
        </r>
      </text>
    </comment>
    <comment ref="L97" authorId="3" shapeId="0" xr:uid="{00000000-0006-0000-0B00-000008000000}">
      <text>
        <r>
          <rPr>
            <b/>
            <sz val="8"/>
            <color indexed="81"/>
            <rFont val="Tahoma"/>
            <family val="2"/>
          </rPr>
          <t>russell.w.scott:</t>
        </r>
        <r>
          <rPr>
            <sz val="8"/>
            <color indexed="81"/>
            <rFont val="Tahoma"/>
            <family val="2"/>
          </rPr>
          <t xml:space="preserve">
C2X/Fallon</t>
        </r>
      </text>
    </comment>
    <comment ref="M97" authorId="3" shapeId="0" xr:uid="{00000000-0006-0000-0B00-000009000000}">
      <text>
        <r>
          <rPr>
            <b/>
            <sz val="8"/>
            <color indexed="81"/>
            <rFont val="Tahoma"/>
            <family val="2"/>
          </rPr>
          <t>russell.w.scott:</t>
        </r>
        <r>
          <rPr>
            <sz val="8"/>
            <color indexed="81"/>
            <rFont val="Tahoma"/>
            <family val="2"/>
          </rPr>
          <t xml:space="preserve">
C2X/Fallon</t>
        </r>
      </text>
    </comment>
    <comment ref="P97" authorId="3" shapeId="0" xr:uid="{00000000-0006-0000-0B00-00000A000000}">
      <text>
        <r>
          <rPr>
            <b/>
            <sz val="8"/>
            <color indexed="81"/>
            <rFont val="Tahoma"/>
            <family val="2"/>
          </rPr>
          <t>russell.w.scott:</t>
        </r>
        <r>
          <rPr>
            <sz val="8"/>
            <color indexed="81"/>
            <rFont val="Tahoma"/>
            <family val="2"/>
          </rPr>
          <t xml:space="preserve">
Pre-deployment at sea sustainment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C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C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C00-000003000000}">
      <text>
        <r>
          <rPr>
            <sz val="8"/>
            <color indexed="81"/>
            <rFont val="Tahoma"/>
            <family val="2"/>
          </rPr>
          <t>2 Standard Deviation based on performance Standard</t>
        </r>
      </text>
    </comment>
    <comment ref="A75" authorId="2" shapeId="0" xr:uid="{00000000-0006-0000-0C00-000004000000}">
      <text>
        <r>
          <rPr>
            <sz val="8"/>
            <color indexed="81"/>
            <rFont val="Tahoma"/>
            <family val="2"/>
          </rPr>
          <t>1 Standard Deviation based on performance Standard</t>
        </r>
      </text>
    </comment>
    <comment ref="E97" authorId="3" shapeId="0" xr:uid="{00000000-0006-0000-0C00-000005000000}">
      <text>
        <r>
          <rPr>
            <b/>
            <sz val="8"/>
            <color indexed="81"/>
            <rFont val="Tahoma"/>
            <family val="2"/>
          </rPr>
          <t>russell.w.scott:</t>
        </r>
        <r>
          <rPr>
            <sz val="8"/>
            <color indexed="81"/>
            <rFont val="Tahoma"/>
            <family val="2"/>
          </rPr>
          <t xml:space="preserve">
SFARP</t>
        </r>
      </text>
    </comment>
    <comment ref="J97" authorId="3" shapeId="0" xr:uid="{00000000-0006-0000-0C00-000006000000}">
      <text>
        <r>
          <rPr>
            <b/>
            <sz val="8"/>
            <color indexed="81"/>
            <rFont val="Tahoma"/>
            <family val="2"/>
          </rPr>
          <t>russell.w.scott:</t>
        </r>
        <r>
          <rPr>
            <sz val="8"/>
            <color indexed="81"/>
            <rFont val="Tahoma"/>
            <family val="2"/>
          </rPr>
          <t xml:space="preserve">
TSTA/FEP</t>
        </r>
      </text>
    </comment>
    <comment ref="K97" authorId="3" shapeId="0" xr:uid="{00000000-0006-0000-0C00-000007000000}">
      <text>
        <r>
          <rPr>
            <b/>
            <sz val="8"/>
            <color indexed="81"/>
            <rFont val="Tahoma"/>
            <family val="2"/>
          </rPr>
          <t>russell.w.scott:</t>
        </r>
        <r>
          <rPr>
            <sz val="8"/>
            <color indexed="81"/>
            <rFont val="Tahoma"/>
            <family val="2"/>
          </rPr>
          <t xml:space="preserve">
C2X/Fallon</t>
        </r>
      </text>
    </comment>
    <comment ref="L97" authorId="3" shapeId="0" xr:uid="{00000000-0006-0000-0C00-000008000000}">
      <text>
        <r>
          <rPr>
            <b/>
            <sz val="8"/>
            <color indexed="81"/>
            <rFont val="Tahoma"/>
            <family val="2"/>
          </rPr>
          <t>russell.w.scott:</t>
        </r>
        <r>
          <rPr>
            <sz val="8"/>
            <color indexed="81"/>
            <rFont val="Tahoma"/>
            <family val="2"/>
          </rPr>
          <t xml:space="preserve">
C2X/Fallon</t>
        </r>
      </text>
    </comment>
    <comment ref="M97" authorId="3" shapeId="0" xr:uid="{00000000-0006-0000-0C00-000009000000}">
      <text>
        <r>
          <rPr>
            <b/>
            <sz val="8"/>
            <color indexed="81"/>
            <rFont val="Tahoma"/>
            <family val="2"/>
          </rPr>
          <t>russell.w.scott:</t>
        </r>
        <r>
          <rPr>
            <sz val="8"/>
            <color indexed="81"/>
            <rFont val="Tahoma"/>
            <family val="2"/>
          </rPr>
          <t xml:space="preserve">
C2X/Fallon</t>
        </r>
      </text>
    </comment>
    <comment ref="P97" authorId="3" shapeId="0" xr:uid="{00000000-0006-0000-0C00-00000A000000}">
      <text>
        <r>
          <rPr>
            <b/>
            <sz val="8"/>
            <color indexed="81"/>
            <rFont val="Tahoma"/>
            <family val="2"/>
          </rPr>
          <t>russell.w.scott:</t>
        </r>
        <r>
          <rPr>
            <sz val="8"/>
            <color indexed="81"/>
            <rFont val="Tahoma"/>
            <family val="2"/>
          </rPr>
          <t xml:space="preserve">
Pre-deployment at sea sustainment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D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D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D00-000003000000}">
      <text>
        <r>
          <rPr>
            <sz val="8"/>
            <color indexed="81"/>
            <rFont val="Tahoma"/>
            <family val="2"/>
          </rPr>
          <t>2 Standard Deviation based on performance Standard</t>
        </r>
      </text>
    </comment>
    <comment ref="A75" authorId="2" shapeId="0" xr:uid="{00000000-0006-0000-0D00-000004000000}">
      <text>
        <r>
          <rPr>
            <sz val="8"/>
            <color indexed="81"/>
            <rFont val="Tahoma"/>
            <family val="2"/>
          </rPr>
          <t>1 Standard Deviation based on performance Standard</t>
        </r>
      </text>
    </comment>
    <comment ref="E97" authorId="3" shapeId="0" xr:uid="{00000000-0006-0000-0D00-000005000000}">
      <text>
        <r>
          <rPr>
            <b/>
            <sz val="8"/>
            <color indexed="81"/>
            <rFont val="Tahoma"/>
            <family val="2"/>
          </rPr>
          <t>russell.w.scott:</t>
        </r>
        <r>
          <rPr>
            <sz val="8"/>
            <color indexed="81"/>
            <rFont val="Tahoma"/>
            <family val="2"/>
          </rPr>
          <t xml:space="preserve">
SFARP</t>
        </r>
      </text>
    </comment>
    <comment ref="J97" authorId="3" shapeId="0" xr:uid="{00000000-0006-0000-0D00-000006000000}">
      <text>
        <r>
          <rPr>
            <b/>
            <sz val="8"/>
            <color indexed="81"/>
            <rFont val="Tahoma"/>
            <family val="2"/>
          </rPr>
          <t>russell.w.scott:</t>
        </r>
        <r>
          <rPr>
            <sz val="8"/>
            <color indexed="81"/>
            <rFont val="Tahoma"/>
            <family val="2"/>
          </rPr>
          <t xml:space="preserve">
TSTA/FEP</t>
        </r>
      </text>
    </comment>
    <comment ref="K97" authorId="3" shapeId="0" xr:uid="{00000000-0006-0000-0D00-000007000000}">
      <text>
        <r>
          <rPr>
            <b/>
            <sz val="8"/>
            <color indexed="81"/>
            <rFont val="Tahoma"/>
            <family val="2"/>
          </rPr>
          <t>russell.w.scott:</t>
        </r>
        <r>
          <rPr>
            <sz val="8"/>
            <color indexed="81"/>
            <rFont val="Tahoma"/>
            <family val="2"/>
          </rPr>
          <t xml:space="preserve">
C2X/Fallon</t>
        </r>
      </text>
    </comment>
    <comment ref="L97" authorId="3" shapeId="0" xr:uid="{00000000-0006-0000-0D00-000008000000}">
      <text>
        <r>
          <rPr>
            <b/>
            <sz val="8"/>
            <color indexed="81"/>
            <rFont val="Tahoma"/>
            <family val="2"/>
          </rPr>
          <t>russell.w.scott:</t>
        </r>
        <r>
          <rPr>
            <sz val="8"/>
            <color indexed="81"/>
            <rFont val="Tahoma"/>
            <family val="2"/>
          </rPr>
          <t xml:space="preserve">
C2X/Fallon</t>
        </r>
      </text>
    </comment>
    <comment ref="M97" authorId="3" shapeId="0" xr:uid="{00000000-0006-0000-0D00-000009000000}">
      <text>
        <r>
          <rPr>
            <b/>
            <sz val="8"/>
            <color indexed="81"/>
            <rFont val="Tahoma"/>
            <family val="2"/>
          </rPr>
          <t>russell.w.scott:</t>
        </r>
        <r>
          <rPr>
            <sz val="8"/>
            <color indexed="81"/>
            <rFont val="Tahoma"/>
            <family val="2"/>
          </rPr>
          <t xml:space="preserve">
C2X/Fallon</t>
        </r>
      </text>
    </comment>
    <comment ref="P97" authorId="3" shapeId="0" xr:uid="{00000000-0006-0000-0D00-00000A000000}">
      <text>
        <r>
          <rPr>
            <b/>
            <sz val="8"/>
            <color indexed="81"/>
            <rFont val="Tahoma"/>
            <family val="2"/>
          </rPr>
          <t>russell.w.scott:</t>
        </r>
        <r>
          <rPr>
            <sz val="8"/>
            <color indexed="81"/>
            <rFont val="Tahoma"/>
            <family val="2"/>
          </rPr>
          <t xml:space="preserve">
Pre-deployment at sea sustainment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russell.w.scott</author>
  </authors>
  <commentList>
    <comment ref="A30" authorId="0" shapeId="0" xr:uid="{00000000-0006-0000-0E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E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E00-000003000000}">
      <text>
        <r>
          <rPr>
            <sz val="8"/>
            <color indexed="81"/>
            <rFont val="Tahoma"/>
            <family val="2"/>
          </rPr>
          <t>2 Standard Deviation based on performance Standard</t>
        </r>
      </text>
    </comment>
    <comment ref="A75" authorId="2" shapeId="0" xr:uid="{00000000-0006-0000-0E00-000004000000}">
      <text>
        <r>
          <rPr>
            <sz val="8"/>
            <color indexed="81"/>
            <rFont val="Tahoma"/>
            <family val="2"/>
          </rPr>
          <t>1 Standard Deviation based on performance Standard</t>
        </r>
      </text>
    </comment>
    <comment ref="E97" authorId="3" shapeId="0" xr:uid="{00000000-0006-0000-0E00-000005000000}">
      <text>
        <r>
          <rPr>
            <b/>
            <sz val="8"/>
            <color indexed="81"/>
            <rFont val="Tahoma"/>
            <family val="2"/>
          </rPr>
          <t>russell.w.scott:</t>
        </r>
        <r>
          <rPr>
            <sz val="8"/>
            <color indexed="81"/>
            <rFont val="Tahoma"/>
            <family val="2"/>
          </rPr>
          <t xml:space="preserve">
SFARP</t>
        </r>
      </text>
    </comment>
    <comment ref="J97" authorId="3" shapeId="0" xr:uid="{00000000-0006-0000-0E00-000006000000}">
      <text>
        <r>
          <rPr>
            <b/>
            <sz val="8"/>
            <color indexed="81"/>
            <rFont val="Tahoma"/>
            <family val="2"/>
          </rPr>
          <t>russell.w.scott:</t>
        </r>
        <r>
          <rPr>
            <sz val="8"/>
            <color indexed="81"/>
            <rFont val="Tahoma"/>
            <family val="2"/>
          </rPr>
          <t xml:space="preserve">
TSTA/FEP</t>
        </r>
      </text>
    </comment>
    <comment ref="K97" authorId="3" shapeId="0" xr:uid="{00000000-0006-0000-0E00-000007000000}">
      <text>
        <r>
          <rPr>
            <b/>
            <sz val="8"/>
            <color indexed="81"/>
            <rFont val="Tahoma"/>
            <family val="2"/>
          </rPr>
          <t>russell.w.scott:</t>
        </r>
        <r>
          <rPr>
            <sz val="8"/>
            <color indexed="81"/>
            <rFont val="Tahoma"/>
            <family val="2"/>
          </rPr>
          <t xml:space="preserve">
C2X/Fallon</t>
        </r>
      </text>
    </comment>
    <comment ref="L97" authorId="3" shapeId="0" xr:uid="{00000000-0006-0000-0E00-000008000000}">
      <text>
        <r>
          <rPr>
            <b/>
            <sz val="8"/>
            <color indexed="81"/>
            <rFont val="Tahoma"/>
            <family val="2"/>
          </rPr>
          <t>russell.w.scott:</t>
        </r>
        <r>
          <rPr>
            <sz val="8"/>
            <color indexed="81"/>
            <rFont val="Tahoma"/>
            <family val="2"/>
          </rPr>
          <t xml:space="preserve">
C2X/Fallon</t>
        </r>
      </text>
    </comment>
    <comment ref="M97" authorId="3" shapeId="0" xr:uid="{00000000-0006-0000-0E00-000009000000}">
      <text>
        <r>
          <rPr>
            <b/>
            <sz val="8"/>
            <color indexed="81"/>
            <rFont val="Tahoma"/>
            <family val="2"/>
          </rPr>
          <t>russell.w.scott:</t>
        </r>
        <r>
          <rPr>
            <sz val="8"/>
            <color indexed="81"/>
            <rFont val="Tahoma"/>
            <family val="2"/>
          </rPr>
          <t xml:space="preserve">
C2X/Fallon</t>
        </r>
      </text>
    </comment>
    <comment ref="P97" authorId="3" shapeId="0" xr:uid="{00000000-0006-0000-0E00-00000A000000}">
      <text>
        <r>
          <rPr>
            <b/>
            <sz val="8"/>
            <color indexed="81"/>
            <rFont val="Tahoma"/>
            <family val="2"/>
          </rPr>
          <t>russell.w.scott:</t>
        </r>
        <r>
          <rPr>
            <sz val="8"/>
            <color indexed="81"/>
            <rFont val="Tahoma"/>
            <family val="2"/>
          </rPr>
          <t xml:space="preserve">
Pre-deployment at sea sustainment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F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0F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0F00-000003000000}">
      <text>
        <r>
          <rPr>
            <sz val="8"/>
            <color indexed="81"/>
            <rFont val="Tahoma"/>
            <family val="2"/>
          </rPr>
          <t>2 Standard Deviation based on performance Standard</t>
        </r>
      </text>
    </comment>
    <comment ref="A75" authorId="2" shapeId="0" xr:uid="{00000000-0006-0000-0F00-000004000000}">
      <text>
        <r>
          <rPr>
            <sz val="8"/>
            <color indexed="81"/>
            <rFont val="Tahoma"/>
            <family val="2"/>
          </rPr>
          <t>1 Standard Deviation based on performance Standard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10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10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1000-000003000000}">
      <text>
        <r>
          <rPr>
            <sz val="8"/>
            <color indexed="81"/>
            <rFont val="Tahoma"/>
            <family val="2"/>
          </rPr>
          <t>2 Standard Deviation based on performance Standard</t>
        </r>
      </text>
    </comment>
    <comment ref="A75" authorId="2" shapeId="0" xr:uid="{00000000-0006-0000-1000-000004000000}">
      <text>
        <r>
          <rPr>
            <sz val="8"/>
            <color indexed="81"/>
            <rFont val="Tahoma"/>
            <family val="2"/>
          </rPr>
          <t>1 Standard Deviation based on performance Standard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11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11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1100-000003000000}">
      <text>
        <r>
          <rPr>
            <sz val="8"/>
            <color indexed="81"/>
            <rFont val="Tahoma"/>
            <family val="2"/>
          </rPr>
          <t>2 Standard Deviation based on performance Standard</t>
        </r>
      </text>
    </comment>
    <comment ref="A75" authorId="2" shapeId="0" xr:uid="{00000000-0006-0000-1100-000004000000}">
      <text>
        <r>
          <rPr>
            <sz val="8"/>
            <color indexed="81"/>
            <rFont val="Tahoma"/>
            <family val="2"/>
          </rPr>
          <t>1 Standard Deviation based on performance Standard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1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12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1200-000003000000}">
      <text>
        <r>
          <rPr>
            <sz val="8"/>
            <color indexed="81"/>
            <rFont val="Tahoma"/>
            <family val="2"/>
          </rPr>
          <t>2 Standard Deviation based on performance Standard</t>
        </r>
      </text>
    </comment>
    <comment ref="A75" authorId="2" shapeId="0" xr:uid="{00000000-0006-0000-1200-000004000000}">
      <text>
        <r>
          <rPr>
            <sz val="8"/>
            <color indexed="81"/>
            <rFont val="Tahoma"/>
            <family val="2"/>
          </rPr>
          <t>1 Standard Deviation based on performance Standard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1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13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1300-000003000000}">
      <text>
        <r>
          <rPr>
            <sz val="8"/>
            <color indexed="81"/>
            <rFont val="Tahoma"/>
            <family val="2"/>
          </rPr>
          <t>2 Standard Deviation based on performance Standard</t>
        </r>
      </text>
    </comment>
    <comment ref="A75" authorId="2" shapeId="0" xr:uid="{00000000-0006-0000-1300-000004000000}">
      <text>
        <r>
          <rPr>
            <sz val="8"/>
            <color indexed="81"/>
            <rFont val="Tahoma"/>
            <family val="2"/>
          </rPr>
          <t>1 Standard Deviation based on performance Standard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14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50" authorId="1" shapeId="0" xr:uid="{00000000-0006-0000-1400-000002000000}">
      <text>
        <r>
          <rPr>
            <b/>
            <sz val="9"/>
            <color indexed="81"/>
            <rFont val="Tahoma"/>
            <family val="2"/>
          </rPr>
          <t>Fleetwood, Michael T CTR  COMNAVAIRLANT, NC007:</t>
        </r>
        <r>
          <rPr>
            <sz val="9"/>
            <color indexed="81"/>
            <rFont val="Tahoma"/>
            <family val="2"/>
          </rPr>
          <t xml:space="preserve">
Assumes a Pod Pool or sufficient spares to swap or repair assigned systems - Meets L&amp;S ATFLIR Requirements Planning</t>
        </r>
      </text>
    </comment>
    <comment ref="A74" authorId="2" shapeId="0" xr:uid="{00000000-0006-0000-1400-000003000000}">
      <text>
        <r>
          <rPr>
            <sz val="8"/>
            <color indexed="81"/>
            <rFont val="Tahoma"/>
            <family val="2"/>
          </rPr>
          <t>2 Standard Deviation based on performance Standard</t>
        </r>
      </text>
    </comment>
    <comment ref="A75" authorId="2" shapeId="0" xr:uid="{00000000-0006-0000-1400-000004000000}">
      <text>
        <r>
          <rPr>
            <sz val="8"/>
            <color indexed="81"/>
            <rFont val="Tahoma"/>
            <family val="2"/>
          </rPr>
          <t>1 Standard Deviation based on performance Standard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6" authorId="0" shapeId="0" xr:uid="{00000000-0006-0000-17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6" authorId="0" shapeId="0" xr:uid="{00000000-0006-0000-17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86" authorId="0" shapeId="0" xr:uid="{00000000-0006-0000-17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<sst xmlns="http://schemas.openxmlformats.org/spreadsheetml/2006/main" count="3950" uniqueCount="344">
  <si>
    <t>Standard Name</t>
  </si>
  <si>
    <t>ID</t>
  </si>
  <si>
    <t>Rev</t>
  </si>
  <si>
    <t>AMFOM</t>
  </si>
  <si>
    <t>Definitions</t>
  </si>
  <si>
    <t>Note:  'NEW' Standards are less than 90 Days old</t>
  </si>
  <si>
    <t>Date</t>
  </si>
  <si>
    <t>Standard</t>
  </si>
  <si>
    <t>Change Summary</t>
  </si>
  <si>
    <t>All</t>
  </si>
  <si>
    <t>Initial DRRS-N Based Standards</t>
  </si>
  <si>
    <t>VFA (12E) (6 ARS FRS) DRRS</t>
  </si>
  <si>
    <t>Updated FRS Standards</t>
  </si>
  <si>
    <t>All Non-FDNF Standard</t>
  </si>
  <si>
    <t>Updated Training Readiness Profiles</t>
  </si>
  <si>
    <t>Added Simulator Support Hours / Re-added Required and Skilled Crews rows</t>
  </si>
  <si>
    <t>VFA (All Non-FDNF Standards)</t>
  </si>
  <si>
    <t>Updated pilot lower limit data</t>
  </si>
  <si>
    <t>All 'No ARS' Standards</t>
  </si>
  <si>
    <t>Set Afloat Support Hours to 1.0 vice 6.2 (no tanking requirements)</t>
  </si>
  <si>
    <t>VFA (11E 15 Crew 4 ARS)</t>
  </si>
  <si>
    <t>New Standard</t>
  </si>
  <si>
    <t>Added and Corrected AMFOM tables</t>
  </si>
  <si>
    <t>Changed POM and PDL RBA and Mission System requirements to match a typical Sustain month per Air Boss Direction</t>
  </si>
  <si>
    <t>VFA E-F Mission Systems</t>
  </si>
  <si>
    <t>Added the AMSRR MESM Worksheet</t>
  </si>
  <si>
    <t>VFA (12E 17 Crew 6 ARS) (FRS)</t>
  </si>
  <si>
    <t>Updated FRS Standards (FA-18E only)</t>
  </si>
  <si>
    <t>Removed RBA/RFT and associated logic - Set Flightline % = 100%, MC % = 80%</t>
  </si>
  <si>
    <t>Added EOC L code: Ready IMC Flight Mission Systems (L), set equal to MC %</t>
  </si>
  <si>
    <t>FRS Standards moved to unique tab in VFA FA-18F Readiness Standards Encl (10)</t>
  </si>
  <si>
    <t>Added Squadron Manning standards: Rating Fit/Fill, NEC Fit, and MPR</t>
  </si>
  <si>
    <t>All AMFOM</t>
  </si>
  <si>
    <t>Updated AMFOM Standards to remove RBA and replace with MC and added EOC (L)</t>
  </si>
  <si>
    <t>Updated Mission Systems across all Standards and reference tables</t>
  </si>
  <si>
    <t>All CVW (not FDNF)</t>
  </si>
  <si>
    <t>Changed R+10 to Adanced Phase</t>
  </si>
  <si>
    <t>VFA (12E 17 Crew No ARS)/VFA (12E 18 Crew No ARS)</t>
  </si>
  <si>
    <t>New Standards</t>
  </si>
  <si>
    <t>CVW FDNF (All)</t>
  </si>
  <si>
    <t>Updated R+10-12 to 'Sustain'</t>
  </si>
  <si>
    <t>Updated to include FMC and Mission System values from ARC-N</t>
  </si>
  <si>
    <t>Updated 100% T&amp;R and Sim Fidelity</t>
  </si>
  <si>
    <t>Readiness Standards VFA F-18(E) 12 Plane/17 Crew/6 ARS</t>
  </si>
  <si>
    <t>Inventory</t>
  </si>
  <si>
    <t>Rev:</t>
  </si>
  <si>
    <t>ID:</t>
  </si>
  <si>
    <t>PAA =</t>
  </si>
  <si>
    <t>Crew/Seat Ratio=</t>
  </si>
  <si>
    <t>Crews=</t>
  </si>
  <si>
    <t>ESL=</t>
  </si>
  <si>
    <t>100% T&amp;R Matrix=</t>
  </si>
  <si>
    <t>100% Training Hours=</t>
  </si>
  <si>
    <t>100% Training Sorties=</t>
  </si>
  <si>
    <t>FCF Support Hours=</t>
  </si>
  <si>
    <t>Per Crew</t>
  </si>
  <si>
    <t>Tactical Hard Deck =</t>
  </si>
  <si>
    <t>Afloat Support Hours=</t>
  </si>
  <si>
    <t>Sim Fidelity %=</t>
  </si>
  <si>
    <t>Simulator Support Hours=</t>
  </si>
  <si>
    <t>FRTP Mode</t>
  </si>
  <si>
    <t>Maintenance</t>
  </si>
  <si>
    <t>Basic</t>
  </si>
  <si>
    <t>Advanced</t>
  </si>
  <si>
    <t>Integrated</t>
  </si>
  <si>
    <t xml:space="preserve">Sustain </t>
  </si>
  <si>
    <t>Deploy</t>
  </si>
  <si>
    <t>Tactical Hard Deck</t>
  </si>
  <si>
    <t>R+Month</t>
  </si>
  <si>
    <t>R+1</t>
  </si>
  <si>
    <t>R+2</t>
  </si>
  <si>
    <t>R+3</t>
  </si>
  <si>
    <t>R+4</t>
  </si>
  <si>
    <t xml:space="preserve">R+5 </t>
  </si>
  <si>
    <t xml:space="preserve">R+6 </t>
  </si>
  <si>
    <t xml:space="preserve">R+7 </t>
  </si>
  <si>
    <t xml:space="preserve">R+8 </t>
  </si>
  <si>
    <t xml:space="preserve">R+9 </t>
  </si>
  <si>
    <t xml:space="preserve">R+10 </t>
  </si>
  <si>
    <t>R+11</t>
  </si>
  <si>
    <t xml:space="preserve">R+12 </t>
  </si>
  <si>
    <t>R+13</t>
  </si>
  <si>
    <t>R+14</t>
  </si>
  <si>
    <t>R+15</t>
  </si>
  <si>
    <t>POM</t>
  </si>
  <si>
    <t>D+1</t>
  </si>
  <si>
    <t>D+2</t>
  </si>
  <si>
    <t>D+3</t>
  </si>
  <si>
    <t>D+4</t>
  </si>
  <si>
    <t>D+5</t>
  </si>
  <si>
    <t>D+6</t>
  </si>
  <si>
    <t>PDL</t>
  </si>
  <si>
    <t>R+24</t>
  </si>
  <si>
    <t>R+25</t>
  </si>
  <si>
    <t>R+26</t>
  </si>
  <si>
    <t>R+27</t>
  </si>
  <si>
    <t>R+28</t>
  </si>
  <si>
    <t>FRTP</t>
  </si>
  <si>
    <t>Mission</t>
  </si>
  <si>
    <t>ULT &amp; Depot Mx</t>
  </si>
  <si>
    <t>ARP to TSTA III</t>
  </si>
  <si>
    <t>C2X to FLN</t>
  </si>
  <si>
    <t>Deployment</t>
  </si>
  <si>
    <t>Sustain</t>
  </si>
  <si>
    <t>THD</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</si>
  <si>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</si>
  <si>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</si>
  <si>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</si>
  <si>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</si>
  <si>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</si>
  <si>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</si>
  <si>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</si>
  <si>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</si>
  <si>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</si>
  <si>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</si>
  <si>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</si>
  <si>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</si>
  <si>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</si>
  <si>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</si>
  <si>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Aircraft Standards</t>
  </si>
  <si>
    <t>Flightline %</t>
  </si>
  <si>
    <t>MC %</t>
  </si>
  <si>
    <t>FMC %</t>
  </si>
  <si>
    <t>Flightline Standard</t>
  </si>
  <si>
    <t>MC Standard</t>
  </si>
  <si>
    <t>FMC Standard</t>
  </si>
  <si>
    <t>Integrated Mission Systems</t>
  </si>
  <si>
    <t>Ready FA-18 E-F Advanced Threat Warning Mission Systems (C)</t>
  </si>
  <si>
    <t>Ready FA-18 E-F HARM Support Mission Systems (D)</t>
  </si>
  <si>
    <t>Ready FA-18 E-F Missile Launch Mission Systems (E)</t>
  </si>
  <si>
    <t>Ready FA-18 E-F Survivability Mission Systems (F)</t>
  </si>
  <si>
    <t>Ready FA-18 E-F Lethality Mission Systems (G)</t>
  </si>
  <si>
    <t>Ready FA-18 E-F Combat Communications Mission Systems (H)</t>
  </si>
  <si>
    <t>Ready FA-18 E-F Air to Air Refueling Mission Systems (I)</t>
  </si>
  <si>
    <t>Ready FA-18 E-F Tactical Navigation Mission Systems (J)</t>
  </si>
  <si>
    <t>Ready FA-18 E-F Shipboard Mission Systems (K)</t>
  </si>
  <si>
    <t>Ready FA-18 E-F IMC Flight Mission Systems (L)</t>
  </si>
  <si>
    <t>Non-Integrated Mission Systems</t>
  </si>
  <si>
    <t>Assigned ATFLIR Sets</t>
  </si>
  <si>
    <t>Ready ATFLIR Sets</t>
  </si>
  <si>
    <t>Assigned ARS Sets</t>
  </si>
  <si>
    <t>Ready ARS Sets</t>
  </si>
  <si>
    <t>Aircrew Manning and Crews</t>
  </si>
  <si>
    <t>Squadron Manning</t>
  </si>
  <si>
    <t>Overall Rating Fill</t>
  </si>
  <si>
    <t>Overall Rating Fit</t>
  </si>
  <si>
    <t>Overall NEC Fit</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</si>
  <si>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</si>
  <si>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</si>
  <si>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</si>
  <si>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</si>
  <si>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</si>
  <si>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</si>
  <si>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</si>
  <si>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</si>
  <si>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</si>
  <si>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</si>
  <si>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</si>
  <si>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Pilot Upper Limit</t>
  </si>
  <si>
    <t>Pilot Lower Limit</t>
  </si>
  <si>
    <t>&gt; L4 Pilots / Crews</t>
  </si>
  <si>
    <t>&gt; L3 Pilots / Crews</t>
  </si>
  <si>
    <t>&gt; L2 Pilots / Crews</t>
  </si>
  <si>
    <t>&gt; L1 Pilots / Crews</t>
  </si>
  <si>
    <t>NVG Quals</t>
  </si>
  <si>
    <t>JMPS SME</t>
  </si>
  <si>
    <t>CVW Strike Leads</t>
  </si>
  <si>
    <t>Required Skilled Crews</t>
  </si>
  <si>
    <t>Monthly Variable Hours Assignments</t>
  </si>
  <si>
    <t>Simulator Replacement Month</t>
  </si>
  <si>
    <t>X</t>
  </si>
  <si>
    <t>Afloat Support Hours Assignment</t>
  </si>
  <si>
    <t>DRRS-N E-Pillar Break Points</t>
  </si>
  <si>
    <t>Green</t>
  </si>
  <si>
    <t>Yellow</t>
  </si>
  <si>
    <t>Red</t>
  </si>
  <si>
    <t>Top</t>
  </si>
  <si>
    <t>Aircraft</t>
  </si>
  <si>
    <t>In Reporting</t>
  </si>
  <si>
    <t>Mission Capable Aircraft (MC)</t>
  </si>
  <si>
    <t>Ready Advance Threat Warning Mission System (C)</t>
  </si>
  <si>
    <t>Ready HARM Support Mission System (D)</t>
  </si>
  <si>
    <t>Ready Missile Launch Mission System (E)</t>
  </si>
  <si>
    <t>Ready Survivablity Mission System (F)</t>
  </si>
  <si>
    <t>Ready Leathality Mission System (G)</t>
  </si>
  <si>
    <t>Ready Combat Communications Mission System (H)</t>
  </si>
  <si>
    <t>Ready Air to Air Refueling Mission Systems (I)</t>
  </si>
  <si>
    <t>Ready Tactical Navigation Mission Systems (J)</t>
  </si>
  <si>
    <t>Ready Shipboard Mission Systems (K)</t>
  </si>
  <si>
    <t>Ready IMC Flight Mission Systems (L)</t>
  </si>
  <si>
    <t>Assigned ARS PODs</t>
  </si>
  <si>
    <t>Ready ARS PODs</t>
  </si>
  <si>
    <t>FMC and Mission System Utilization Rates</t>
  </si>
  <si>
    <t>FA-18E 12PAA AR v220921</t>
  </si>
  <si>
    <t>FMC % of MC</t>
  </si>
  <si>
    <t>Readiness Standards VFA F-18(E) 12 Plane/17 Crew/5 ARS</t>
  </si>
  <si>
    <t>Readiness Standards VFA F-18(E) 12 Plane/17 Crew/4 ARS</t>
  </si>
  <si>
    <t>Readiness Standards VFA F-18(E) 12 Plane/17 Crew/No ARS</t>
  </si>
  <si>
    <t>Readiness Standards VFA F-18(E) 12 Plane/18 Crew/6 ARS</t>
  </si>
  <si>
    <t>Readiness Standards VFA F-18(E) 12 Plane 18/Crew/5 ARS</t>
  </si>
  <si>
    <t>Readiness Standards VFA F-18(E) 12 Plane/18 Crew/4 ARS</t>
  </si>
  <si>
    <t>Readiness Standards VFA F-18(E) 12 Plane/18 Crew/No ARS</t>
  </si>
  <si>
    <t>Readiness Standards VFA F-18(E) 11 Plane/16 Crew/4 ARS</t>
  </si>
  <si>
    <t>Readiness Standards VFA F-18(E) 10 Plane/15 Crew/4 ARS</t>
  </si>
  <si>
    <t>FA-18E 10PAA AR v220921</t>
  </si>
  <si>
    <t>Readiness Standards VFA F-18(E) 10 Plane/15 Crew/No ARS</t>
  </si>
  <si>
    <t>FA-18E 10PAA NON-AR v220921</t>
  </si>
  <si>
    <t>Readiness Standards VFA F-18(E) 10 Plane/16 Crew/4 ARS</t>
  </si>
  <si>
    <t>Readiness Standards VFA F-18(E) 10 Plane/16 Crew/No ARS</t>
  </si>
  <si>
    <t>Readiness Standards VFA F-18(E) 12 Plane FDNF 6 ARS</t>
  </si>
  <si>
    <t>R+5</t>
  </si>
  <si>
    <t>R+9</t>
  </si>
  <si>
    <t>R+10</t>
  </si>
  <si>
    <t>R+12</t>
  </si>
  <si>
    <t>ULT &amp; Maint</t>
  </si>
  <si>
    <t>Readiness Standards VFA F-18(E) 12 Plane FDNF 4 ARS</t>
  </si>
  <si>
    <t>Readiness Standards VFA F-18(E) 12 Plane FDNF No ARS</t>
  </si>
  <si>
    <t>Readiness Standards VFA F-18(E) 10 Plane FDNF 6 ARS</t>
  </si>
  <si>
    <t>Readiness Standards VFA F-18(E) 10 Plane FDNF 4 ARS</t>
  </si>
  <si>
    <t>Readiness Standards VFA F-18(E) 10 Plane FDNF No ARS</t>
  </si>
  <si>
    <t>Mission Systems</t>
  </si>
  <si>
    <t>Navy F/A-18E TMS Reduced MET to Mission System Map</t>
  </si>
  <si>
    <t>Ready Survivability Mission System (F)</t>
  </si>
  <si>
    <t>Ready Lethality Mission System (G)</t>
  </si>
  <si>
    <t>MISSION ESSENTIAL TASKS</t>
  </si>
  <si>
    <t>NTA 1.1.2.3.3</t>
  </si>
  <si>
    <t>Conduct Flight Operations</t>
  </si>
  <si>
    <t>NTA 3.2.1.1</t>
  </si>
  <si>
    <t>Attack Surface Targets</t>
  </si>
  <si>
    <t>NTA 3.2.2</t>
  </si>
  <si>
    <t>Attack Enemy Land Targets</t>
  </si>
  <si>
    <t>NTA 3.2.3</t>
  </si>
  <si>
    <t>Attack Enemy Aircraft and Missiles (Offensive Counter Air)</t>
  </si>
  <si>
    <t>NTA 3.2.4</t>
  </si>
  <si>
    <t>Suppress Enemy Air Defenses (SEAD)</t>
  </si>
  <si>
    <t>NTA 3.2.5</t>
  </si>
  <si>
    <t>Conduct Electronic Attack</t>
  </si>
  <si>
    <t>NTA 3.2.6</t>
  </si>
  <si>
    <t>Interdict Enemy Operational Forces and Targets</t>
  </si>
  <si>
    <t>NTA 3.2.7</t>
  </si>
  <si>
    <t>Intercept, Engage, Neutralize Enemy Aircraft and Missiles (Defensive Counter Air)</t>
  </si>
  <si>
    <t>NTA 4.2.1.2</t>
  </si>
  <si>
    <t>Conduct Aerial Refueling</t>
  </si>
  <si>
    <t>NTA 6.2</t>
  </si>
  <si>
    <t>Rescue and Recover</t>
  </si>
  <si>
    <t>FA-18E-F Mission System Utilization per Flight Task</t>
  </si>
  <si>
    <t>FA-18F 10PAA AR v220921</t>
  </si>
  <si>
    <t>FA-18F 12PAA AR v220921</t>
  </si>
  <si>
    <t>Ready FA-18 E-F Air to Air Refueling Mission Systems (I)*</t>
  </si>
  <si>
    <t>* 10 Non AR assumes usage of organic refueling system (receive)</t>
  </si>
  <si>
    <t>Tab Inventory</t>
  </si>
  <si>
    <t>Mission System Groups VFA FA-18 E-F</t>
  </si>
  <si>
    <t>** MESM:</t>
  </si>
  <si>
    <t>Integrated Aircraft Mission Systems Configuration</t>
  </si>
  <si>
    <t>COMMUNITY</t>
  </si>
  <si>
    <t>TMS AFFECTED</t>
  </si>
  <si>
    <t>Mission System Group</t>
  </si>
  <si>
    <t xml:space="preserve">COMPONENTS/SYSTEMS/ MESM CODES </t>
  </si>
  <si>
    <t>VFA</t>
  </si>
  <si>
    <t>FA-18 E-F</t>
  </si>
  <si>
    <t>F/A-18E/F (Advanced Threat Systems) (Code C)</t>
  </si>
  <si>
    <t>DRY BAY FIRE SUPPRESSION SYSTEM (DBFS)</t>
  </si>
  <si>
    <t>F/A-18E/F (HARM Support Systems) (Code D)</t>
  </si>
  <si>
    <t>ACM (AWG-25) HARM</t>
  </si>
  <si>
    <t>CLC (CP-1001C) HARM</t>
  </si>
  <si>
    <t>F/A-18E/F (Missilie Launch Systems) (Code E)</t>
  </si>
  <si>
    <t>MISSILE ILLUMINATION GROUP</t>
  </si>
  <si>
    <t>F/A-18E/F (Survivability Systems) (Code F)</t>
  </si>
  <si>
    <t>COUNTERMEASURES DECOY DISPENSING SYSTEM (ALE-50/ALE-55)</t>
  </si>
  <si>
    <t>CHAFF COUNTERMEASURES SET (ALE-47)</t>
  </si>
  <si>
    <t>COUNTERMEASURES SET (ALQ-214)</t>
  </si>
  <si>
    <t>IFF INTERROGATIONS (APX-111)</t>
  </si>
  <si>
    <t>RADAR WARNING RECEIVER (ALR-67)</t>
  </si>
  <si>
    <t>THREAT WARNING LIGHT DISPLAY GROUP</t>
  </si>
  <si>
    <t>RRSM</t>
  </si>
  <si>
    <t>F/A-18E/F Lethality Systems) (Code G)</t>
  </si>
  <si>
    <t>ATFLIR WIRING</t>
  </si>
  <si>
    <t>DTS/DTP-N</t>
  </si>
  <si>
    <t>JOINT HELMET MOUNTED CUEING DISPLAY</t>
  </si>
  <si>
    <t>NIGHT VISION CUEING DISPLAY</t>
  </si>
  <si>
    <t xml:space="preserve">NIGHT VISION LIGHTING </t>
  </si>
  <si>
    <t>PALLETIZED GUN SYSTEM (M61A2)</t>
  </si>
  <si>
    <t>SELECTIVE STORES JETTISON SYSTEM</t>
  </si>
  <si>
    <t>STORES MANAGEMENT SYSTEM</t>
  </si>
  <si>
    <t>WEAPON RELEASE RACKS (BRU-32/A, A/A)</t>
  </si>
  <si>
    <t>WEAPON SYSTEM CONTROL FUNCTION (HOTAS)</t>
  </si>
  <si>
    <t>INFRARED SEARCH TRACKING</t>
  </si>
  <si>
    <t>CENTERLINE PYLON (SUU-78)</t>
  </si>
  <si>
    <t>LAUNCHERS (LAU-127F/A OR E/A, LAU-11B/A(LH/RH))</t>
  </si>
  <si>
    <t>WING PYLONS (SUU-79/80)</t>
  </si>
  <si>
    <t>F/A-18E/F Combat Communications Systems) (Code H)</t>
  </si>
  <si>
    <t>COCKPIT VIDEO RECORDER</t>
  </si>
  <si>
    <t>DCS RECEIVER TRANSMITTER (RT-1824C/ARC) (RT-1990A)</t>
  </si>
  <si>
    <t>HAVEQUICK / SINGCGARS (ARC-210/DCS)</t>
  </si>
  <si>
    <t>SECURE IFF (KIV-6 / KIV-78) (MODE 4)</t>
  </si>
  <si>
    <t>MIDS</t>
  </si>
  <si>
    <t>SECURE VOICE (KY-58)</t>
  </si>
  <si>
    <t>F/A-18E/F (Aerial Refueling Systems) (Code I)</t>
  </si>
  <si>
    <t>AIR REFUELING PROBE</t>
  </si>
  <si>
    <t xml:space="preserve">AIR REFUELING PROBE FLOOD LIGHT </t>
  </si>
  <si>
    <t>AIR REFUELING STORES WIRING/PLUMBING</t>
  </si>
  <si>
    <t>AIR REFUELING STORES CONTROL PANEL</t>
  </si>
  <si>
    <t>F/A-18E/F (Tactical Navigation Systems) (Code J)</t>
  </si>
  <si>
    <t>CENTERLINE PYLON</t>
  </si>
  <si>
    <t>DIGITIAL MAP / TAMMAC</t>
  </si>
  <si>
    <t>DDIs</t>
  </si>
  <si>
    <t>GPS</t>
  </si>
  <si>
    <t>LADs</t>
  </si>
  <si>
    <t>MPCD / AFT MPCD / 8 X 10 SERIES</t>
  </si>
  <si>
    <t>NAVWAR</t>
  </si>
  <si>
    <t>RADAR LIQUID COOLING SYSTEM</t>
  </si>
  <si>
    <t>RADAR SET (APG-73/79)</t>
  </si>
  <si>
    <t>F/A-18E/F (CV Operations Systems) (Code K)</t>
  </si>
  <si>
    <t>APPROACH POWER COMPENSATOR SYSTEM</t>
  </si>
  <si>
    <t>AOA INDEXER LIGHTS</t>
  </si>
  <si>
    <t>ILS RECEIVER/DECODER (ARA-63)</t>
  </si>
  <si>
    <t>LAUNCH BAR AND CATAPULT SYSTEM</t>
  </si>
  <si>
    <t>RADAR BEACON (RT-1028/APN-202 or T-1649/APN-245) and AUGMENTATION RECEIVER (R-1623/APN-202 or R-2632/APN-245)</t>
  </si>
  <si>
    <t>RECEIVER TRANSMITTER PROCESSOR (RT-1379/ASW)</t>
  </si>
  <si>
    <t>RATS</t>
  </si>
  <si>
    <t>WING FOLD</t>
  </si>
  <si>
    <t>F/A-18E/F (Day/Night IMC Field Condition Systems) (Code L)</t>
  </si>
  <si>
    <t>RADAR ALTIMETER</t>
  </si>
  <si>
    <t>ENGINE ANTI-ICE SYSTEM</t>
  </si>
  <si>
    <t>EXTERIOR POSITION LIGHTS (POSITION AND FORMATION)</t>
  </si>
  <si>
    <t>INTERFERENCE BLANKER (EIBU) MX-1174/A</t>
  </si>
  <si>
    <t>IFF TRANSPONDER</t>
  </si>
  <si>
    <t>INTERIOR LIGHTING</t>
  </si>
  <si>
    <t>MAGNETIC COMPASS (AQU-3/A)</t>
  </si>
  <si>
    <t>PITOT/ANGLE OF ATTACK PROBE HEATER SYSTEM</t>
  </si>
  <si>
    <t>TAXI LIGHT</t>
  </si>
  <si>
    <t>TAIL POSITION LIGHT</t>
  </si>
  <si>
    <t>UHF/VHF COMM SYSTEM WITH 8.33 KHZ SPACING (2 REQUIRED)</t>
  </si>
  <si>
    <t>UP FRONT CONTROL SERIES</t>
  </si>
  <si>
    <t>WINDSHIELD ANTI-ICE AND RAIN REMOVAL</t>
  </si>
  <si>
    <t>See Definitions Tab</t>
  </si>
  <si>
    <t>Non-Integrated Mission Systems (INVENTORY ITEMS)</t>
  </si>
  <si>
    <t>Mission Systems TOOLS TITLES</t>
  </si>
  <si>
    <t>ATFLIR</t>
  </si>
  <si>
    <t>F/A 18 E &amp; F</t>
  </si>
  <si>
    <t>ARS POD</t>
  </si>
  <si>
    <t>Item</t>
  </si>
  <si>
    <t>Definition</t>
  </si>
  <si>
    <t>Mission Capable (MC) is defined in reference (e).  MC is a “Material condition of an aircraft that can perform at least one and potentially all of its missions. MC Hours = EIS Hours - NMC Hours.”  MC in this sense is not used in this document, but describes its current status as on the moment it was reported in the AMSRRWeb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</si>
</sst>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409]d\-mmm\-yy;@"/>
    <numFmt numFmtId="167" formatCode="0.0%"/>
  </numFmts>
  <fonts count="56" x14ac:knownFonts="1">
    <font>
      <sz val="11"/>
      <color theme="1"/>
      <name val="Calibri"/>
      <family val="2"/>
      <scheme val="minor"/>
    </font>
    <font>
      <sz val="10"/>
      <name val="Arial"/>
      <family val="2"/>
    </font>
    <font>
      <sz val="9"/>
      <name val="Calibri"/>
      <family val="2"/>
      <scheme val="minor"/>
    </font>
    <font>
      <sz val="8"/>
      <name val="Calibri"/>
      <family val="2"/>
    </font>
    <font>
      <sz val="9"/>
      <name val="Calibri"/>
      <family val="2"/>
    </font>
    <font>
      <b/>
      <i/>
      <sz val="9"/>
      <name val="Calibri"/>
      <family val="2"/>
      <scheme val="minor"/>
    </font>
    <font>
      <sz val="9"/>
      <color indexed="8"/>
      <name val="Calibri"/>
      <family val="2"/>
      <scheme val="minor"/>
    </font>
    <font>
      <b/>
      <i/>
      <sz val="10"/>
      <name val="Calibri"/>
      <family val="2"/>
      <scheme val="minor"/>
    </font>
    <font>
      <b/>
      <sz val="8"/>
      <color indexed="12"/>
      <name val="Calibri"/>
      <family val="2"/>
    </font>
    <font>
      <b/>
      <sz val="9"/>
      <name val="Calibri"/>
      <family val="2"/>
    </font>
    <font>
      <sz val="9"/>
      <color indexed="10"/>
      <name val="Calibri"/>
      <family val="2"/>
      <scheme val="minor"/>
    </font>
    <font>
      <sz val="8"/>
      <name val="Calibri"/>
      <family val="2"/>
      <scheme val="minor"/>
    </font>
    <font>
      <sz val="14"/>
      <name val="Calibri"/>
      <family val="2"/>
      <scheme val="minor"/>
    </font>
    <font>
      <b/>
      <sz val="14"/>
      <name val="Calibri"/>
      <family val="2"/>
    </font>
    <font>
      <b/>
      <sz val="14"/>
      <name val="Calibri"/>
      <family val="2"/>
      <scheme val="minor"/>
    </font>
    <font>
      <sz val="8"/>
      <color indexed="81"/>
      <name val="Tahoma"/>
      <family val="2"/>
    </font>
    <font>
      <b/>
      <sz val="8"/>
      <color indexed="81"/>
      <name val="Tahoma"/>
      <family val="2"/>
    </font>
    <font>
      <b/>
      <sz val="8"/>
      <name val="Calibri"/>
      <family val="2"/>
      <scheme val="minor"/>
    </font>
    <font>
      <sz val="10"/>
      <name val="Arial"/>
      <family val="2"/>
    </font>
    <font>
      <sz val="10"/>
      <name val="Calibri"/>
      <family val="2"/>
      <scheme val="minor"/>
    </font>
    <font>
      <sz val="9"/>
      <color theme="1"/>
      <name val="Calibri"/>
      <family val="2"/>
      <scheme val="minor"/>
    </font>
    <font>
      <b/>
      <sz val="9"/>
      <name val="Calibri"/>
      <family val="2"/>
      <scheme val="minor"/>
    </font>
    <font>
      <b/>
      <sz val="8"/>
      <color indexed="12"/>
      <name val="Calibri"/>
      <family val="2"/>
      <scheme val="minor"/>
    </font>
    <font>
      <sz val="10"/>
      <name val="Arial"/>
      <family val="2"/>
    </font>
    <font>
      <b/>
      <sz val="12"/>
      <name val="Arial"/>
      <family val="2"/>
    </font>
    <font>
      <b/>
      <i/>
      <sz val="11"/>
      <color theme="1"/>
      <name val="Calibri"/>
      <family val="2"/>
      <scheme val="minor"/>
    </font>
    <font>
      <b/>
      <i/>
      <sz val="11"/>
      <name val="Calibri"/>
      <family val="2"/>
      <scheme val="minor"/>
    </font>
    <font>
      <b/>
      <sz val="11"/>
      <name val="Calibri"/>
      <family val="2"/>
      <scheme val="minor"/>
    </font>
    <font>
      <sz val="11"/>
      <name val="Calibri"/>
      <family val="2"/>
      <scheme val="minor"/>
    </font>
    <font>
      <sz val="10"/>
      <name val="Arial"/>
      <family val="2"/>
    </font>
    <font>
      <sz val="10"/>
      <name val="Arial"/>
      <family val="2"/>
    </font>
    <font>
      <sz val="8"/>
      <name val="Arial"/>
      <family val="2"/>
    </font>
    <font>
      <b/>
      <sz val="8"/>
      <name val="Arial"/>
      <family val="2"/>
    </font>
    <font>
      <sz val="8"/>
      <name val="Tahoma"/>
      <family val="2"/>
    </font>
    <font>
      <u/>
      <sz val="10"/>
      <color theme="10"/>
      <name val="Arial"/>
      <family val="2"/>
    </font>
    <font>
      <u/>
      <sz val="10"/>
      <color theme="10"/>
      <name val="Calibri"/>
      <family val="2"/>
    </font>
    <font>
      <u/>
      <sz val="9"/>
      <color theme="10"/>
      <name val="Calibri"/>
      <family val="2"/>
    </font>
    <font>
      <b/>
      <sz val="9"/>
      <color indexed="12"/>
      <name val="Calibri"/>
      <family val="2"/>
      <scheme val="minor"/>
    </font>
    <font>
      <b/>
      <sz val="16"/>
      <name val="Calibri"/>
      <family val="2"/>
      <scheme val="minor"/>
    </font>
    <font>
      <b/>
      <sz val="10"/>
      <name val="Calibri"/>
      <family val="2"/>
      <scheme val="minor"/>
    </font>
    <font>
      <sz val="16"/>
      <name val="Calibri"/>
      <family val="2"/>
      <scheme val="minor"/>
    </font>
    <font>
      <u/>
      <sz val="11"/>
      <color theme="10"/>
      <name val="Calibri"/>
      <family val="2"/>
      <scheme val="minor"/>
    </font>
    <font>
      <sz val="10"/>
      <color theme="1"/>
      <name val="Calibri"/>
      <family val="2"/>
      <scheme val="minor"/>
    </font>
    <font>
      <b/>
      <i/>
      <sz val="10"/>
      <color rgb="FF00CC00"/>
      <name val="Calibri"/>
      <family val="2"/>
      <scheme val="minor"/>
    </font>
    <font>
      <sz val="8"/>
      <color indexed="55"/>
      <name val="Calibri"/>
      <family val="2"/>
      <scheme val="minor"/>
    </font>
    <font>
      <u/>
      <sz val="11"/>
      <color theme="10"/>
      <name val="Calibri"/>
      <family val="2"/>
    </font>
    <font>
      <sz val="9"/>
      <color indexed="81"/>
      <name val="Tahoma"/>
      <family val="2"/>
    </font>
    <font>
      <b/>
      <sz val="9"/>
      <color indexed="81"/>
      <name val="Tahoma"/>
      <family val="2"/>
    </font>
    <font>
      <b/>
      <sz val="12"/>
      <color theme="1"/>
      <name val="Calibri"/>
      <family val="2"/>
      <scheme val="minor"/>
    </font>
    <font>
      <sz val="10"/>
      <color rgb="FF0A0101"/>
      <name val="Calibri"/>
      <family val="2"/>
      <scheme val="minor"/>
    </font>
    <font>
      <sz val="11"/>
      <color theme="1"/>
      <name val="Calibri"/>
      <family val="2"/>
      <scheme val="minor"/>
    </font>
    <font>
      <b/>
      <sz val="14"/>
      <name val="Arial"/>
      <family val="2"/>
    </font>
    <font>
      <b/>
      <sz val="10"/>
      <color theme="1"/>
      <name val="Arial"/>
      <family val="2"/>
    </font>
    <font>
      <b/>
      <sz val="10"/>
      <name val="Arial"/>
      <family val="2"/>
    </font>
    <font>
      <b/>
      <sz val="10"/>
      <color indexed="8"/>
      <name val="Arial"/>
      <family val="2"/>
    </font>
    <font>
      <b/>
      <sz val="11"/>
      <name val="Arial"/>
      <family val="2"/>
    </font>
  </fonts>
  <fills count="1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2"/>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5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2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5" borderId="14">
      <alignment horizontal="center" textRotation="90"/>
    </xf>
    <xf numFmtId="0" fontId="1" fillId="0" borderId="0">
      <alignment textRotation="90"/>
    </xf>
    <xf numFmtId="9" fontId="1"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23" fillId="0" borderId="0"/>
    <xf numFmtId="0" fontId="45" fillId="0" borderId="0" applyNumberFormat="0" applyFill="0" applyBorder="0" applyAlignment="0" applyProtection="0">
      <alignment vertical="top"/>
      <protection locked="0"/>
    </xf>
    <xf numFmtId="0" fontId="29" fillId="0" borderId="0"/>
    <xf numFmtId="0" fontId="1" fillId="0" borderId="0"/>
    <xf numFmtId="0" fontId="1" fillId="0" borderId="0"/>
    <xf numFmtId="0" fontId="30" fillId="0" borderId="0"/>
    <xf numFmtId="0" fontId="34"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cellStyleXfs>
  <cellXfs count="448">
    <xf numFmtId="0" fontId="0" fillId="0" borderId="0" xfId="0"/>
    <xf numFmtId="0" fontId="2" fillId="0" borderId="0" xfId="3" applyFont="1"/>
    <xf numFmtId="0" fontId="3" fillId="0" borderId="0" xfId="3" applyFont="1"/>
    <xf numFmtId="0" fontId="2" fillId="2" borderId="1" xfId="3" applyFont="1" applyFill="1" applyBorder="1" applyAlignment="1">
      <alignment horizontal="center"/>
    </xf>
    <xf numFmtId="0" fontId="2" fillId="2" borderId="2" xfId="3" applyFont="1" applyFill="1" applyBorder="1"/>
    <xf numFmtId="0" fontId="4" fillId="0" borderId="0" xfId="3" applyFont="1"/>
    <xf numFmtId="0" fontId="2" fillId="2" borderId="4" xfId="3" applyFont="1" applyFill="1" applyBorder="1"/>
    <xf numFmtId="0" fontId="2" fillId="2" borderId="5" xfId="3" applyFont="1" applyFill="1" applyBorder="1" applyAlignment="1">
      <alignment horizontal="center"/>
    </xf>
    <xf numFmtId="0" fontId="2" fillId="2" borderId="6" xfId="3" applyFont="1" applyFill="1" applyBorder="1"/>
    <xf numFmtId="0" fontId="3" fillId="3" borderId="0" xfId="3" applyFont="1" applyFill="1"/>
    <xf numFmtId="0" fontId="3" fillId="3" borderId="0" xfId="3" applyFont="1" applyFill="1" applyBorder="1"/>
    <xf numFmtId="0" fontId="2" fillId="2" borderId="1" xfId="3" applyFont="1" applyFill="1" applyBorder="1" applyAlignment="1">
      <alignment horizontal="center" vertical="center"/>
    </xf>
    <xf numFmtId="1" fontId="6" fillId="2" borderId="3" xfId="3" applyNumberFormat="1" applyFont="1" applyFill="1" applyBorder="1" applyAlignment="1">
      <alignment horizontal="center"/>
    </xf>
    <xf numFmtId="0" fontId="6" fillId="2" borderId="3" xfId="3" applyFont="1" applyFill="1" applyBorder="1" applyAlignment="1">
      <alignment horizontal="center"/>
    </xf>
    <xf numFmtId="1" fontId="6" fillId="2" borderId="5" xfId="3" applyNumberFormat="1" applyFont="1" applyFill="1" applyBorder="1" applyAlignment="1">
      <alignment horizontal="center"/>
    </xf>
    <xf numFmtId="0" fontId="2" fillId="0" borderId="0" xfId="3" applyFont="1" applyFill="1"/>
    <xf numFmtId="2" fontId="8" fillId="2" borderId="1" xfId="3" applyNumberFormat="1" applyFont="1" applyFill="1" applyBorder="1" applyAlignment="1">
      <alignment horizontal="right"/>
    </xf>
    <xf numFmtId="0" fontId="3" fillId="2" borderId="2" xfId="3" applyFont="1" applyFill="1" applyBorder="1" applyAlignment="1">
      <alignment horizontal="right"/>
    </xf>
    <xf numFmtId="0" fontId="2" fillId="0" borderId="0" xfId="3" applyFont="1" applyFill="1" applyBorder="1"/>
    <xf numFmtId="0" fontId="2" fillId="3" borderId="0" xfId="3" applyFont="1" applyFill="1" applyBorder="1" applyAlignment="1">
      <alignment horizontal="center"/>
    </xf>
    <xf numFmtId="0" fontId="2" fillId="3" borderId="0" xfId="3" applyFont="1" applyFill="1" applyBorder="1"/>
    <xf numFmtId="0" fontId="2" fillId="3" borderId="0" xfId="3" applyFont="1" applyFill="1"/>
    <xf numFmtId="2" fontId="8" fillId="2" borderId="11" xfId="3" applyNumberFormat="1" applyFont="1" applyFill="1" applyBorder="1" applyAlignment="1">
      <alignment horizontal="right"/>
    </xf>
    <xf numFmtId="0" fontId="3" fillId="2" borderId="12" xfId="3" applyFont="1" applyFill="1" applyBorder="1" applyAlignment="1">
      <alignment horizontal="right"/>
    </xf>
    <xf numFmtId="2" fontId="2" fillId="2" borderId="1" xfId="3" applyNumberFormat="1" applyFont="1" applyFill="1" applyBorder="1" applyAlignment="1">
      <alignment horizontal="center"/>
    </xf>
    <xf numFmtId="2" fontId="2" fillId="2" borderId="13" xfId="3" applyNumberFormat="1" applyFont="1" applyFill="1" applyBorder="1" applyAlignment="1">
      <alignment horizontal="center"/>
    </xf>
    <xf numFmtId="0" fontId="5" fillId="2" borderId="2" xfId="3" applyFont="1" applyFill="1" applyBorder="1" applyAlignment="1">
      <alignment horizontal="right"/>
    </xf>
    <xf numFmtId="2" fontId="2" fillId="2" borderId="3" xfId="3" applyNumberFormat="1" applyFont="1" applyFill="1" applyBorder="1" applyAlignment="1">
      <alignment horizontal="center"/>
    </xf>
    <xf numFmtId="2" fontId="2" fillId="2" borderId="14" xfId="3" applyNumberFormat="1" applyFont="1" applyFill="1" applyBorder="1" applyAlignment="1">
      <alignment horizontal="center"/>
    </xf>
    <xf numFmtId="0" fontId="5" fillId="2" borderId="4" xfId="3" applyFont="1" applyFill="1" applyBorder="1" applyAlignment="1">
      <alignment horizontal="right"/>
    </xf>
    <xf numFmtId="2" fontId="9" fillId="2" borderId="3" xfId="3" applyNumberFormat="1" applyFont="1" applyFill="1" applyBorder="1" applyAlignment="1">
      <alignment horizontal="center"/>
    </xf>
    <xf numFmtId="2" fontId="9" fillId="2" borderId="14" xfId="3" applyNumberFormat="1" applyFont="1" applyFill="1" applyBorder="1" applyAlignment="1">
      <alignment horizontal="center"/>
    </xf>
    <xf numFmtId="0" fontId="2" fillId="0" borderId="0" xfId="3" applyFont="1" applyBorder="1"/>
    <xf numFmtId="0" fontId="6" fillId="6" borderId="14" xfId="3" applyFont="1" applyFill="1" applyBorder="1" applyAlignment="1">
      <alignment horizontal="center"/>
    </xf>
    <xf numFmtId="0" fontId="2" fillId="6" borderId="14" xfId="3" applyFont="1" applyFill="1" applyBorder="1"/>
    <xf numFmtId="1" fontId="6" fillId="0" borderId="21" xfId="3" applyNumberFormat="1" applyFont="1" applyBorder="1" applyAlignment="1">
      <alignment horizontal="center"/>
    </xf>
    <xf numFmtId="0" fontId="2" fillId="0" borderId="14" xfId="3" applyFont="1" applyBorder="1"/>
    <xf numFmtId="0" fontId="6" fillId="0" borderId="22" xfId="3" applyFont="1" applyBorder="1" applyAlignment="1">
      <alignment horizontal="center"/>
    </xf>
    <xf numFmtId="0" fontId="6" fillId="0" borderId="19" xfId="3" applyFont="1" applyBorder="1" applyAlignment="1">
      <alignment horizontal="center"/>
    </xf>
    <xf numFmtId="0" fontId="7" fillId="0" borderId="19" xfId="3" applyFont="1" applyFill="1" applyBorder="1"/>
    <xf numFmtId="0" fontId="2" fillId="0" borderId="15" xfId="3" applyFont="1" applyFill="1" applyBorder="1"/>
    <xf numFmtId="2" fontId="2" fillId="0" borderId="17" xfId="3" applyNumberFormat="1" applyFont="1" applyFill="1" applyBorder="1" applyAlignment="1">
      <alignment horizontal="center"/>
    </xf>
    <xf numFmtId="2" fontId="2" fillId="0" borderId="23" xfId="3" applyNumberFormat="1" applyFont="1" applyFill="1" applyBorder="1" applyAlignment="1">
      <alignment horizontal="center"/>
    </xf>
    <xf numFmtId="0" fontId="2" fillId="0" borderId="14" xfId="3" applyFont="1" applyFill="1" applyBorder="1" applyAlignment="1">
      <alignment horizontal="left"/>
    </xf>
    <xf numFmtId="2" fontId="2" fillId="0" borderId="19" xfId="3" applyNumberFormat="1" applyFont="1" applyFill="1" applyBorder="1" applyAlignment="1">
      <alignment horizontal="center" vertical="center"/>
    </xf>
    <xf numFmtId="2" fontId="2" fillId="0" borderId="14" xfId="3" applyNumberFormat="1" applyFont="1" applyFill="1" applyBorder="1" applyAlignment="1">
      <alignment horizontal="center" vertical="center"/>
    </xf>
    <xf numFmtId="2" fontId="6" fillId="0" borderId="14" xfId="3" applyNumberFormat="1" applyFont="1" applyFill="1" applyBorder="1" applyAlignment="1">
      <alignment horizontal="center"/>
    </xf>
    <xf numFmtId="0" fontId="6" fillId="0" borderId="14" xfId="3" applyFont="1" applyFill="1" applyBorder="1"/>
    <xf numFmtId="164" fontId="2" fillId="0" borderId="0" xfId="3" applyNumberFormat="1" applyFont="1" applyBorder="1"/>
    <xf numFmtId="2" fontId="2" fillId="0" borderId="19" xfId="3" applyNumberFormat="1" applyFont="1" applyFill="1" applyBorder="1" applyAlignment="1">
      <alignment horizontal="center"/>
    </xf>
    <xf numFmtId="2" fontId="2" fillId="0" borderId="14" xfId="3" applyNumberFormat="1" applyFont="1" applyFill="1" applyBorder="1" applyAlignment="1">
      <alignment horizontal="center"/>
    </xf>
    <xf numFmtId="0" fontId="2" fillId="0" borderId="14" xfId="3" applyFont="1" applyFill="1" applyBorder="1"/>
    <xf numFmtId="9" fontId="2" fillId="0" borderId="0" xfId="2" applyFont="1" applyBorder="1"/>
    <xf numFmtId="9" fontId="2" fillId="0" borderId="14" xfId="2" applyFont="1" applyBorder="1" applyAlignment="1">
      <alignment horizontal="center"/>
    </xf>
    <xf numFmtId="0" fontId="2" fillId="0" borderId="14" xfId="3" applyFont="1" applyFill="1" applyBorder="1" applyAlignment="1">
      <alignment horizontal="right"/>
    </xf>
    <xf numFmtId="9" fontId="2" fillId="0" borderId="19" xfId="2" applyFont="1" applyFill="1" applyBorder="1" applyAlignment="1">
      <alignment horizontal="center"/>
    </xf>
    <xf numFmtId="9" fontId="2" fillId="0" borderId="14" xfId="2" applyFont="1" applyFill="1" applyBorder="1" applyAlignment="1">
      <alignment horizontal="center"/>
    </xf>
    <xf numFmtId="164" fontId="10" fillId="0" borderId="22" xfId="3" applyNumberFormat="1" applyFont="1" applyFill="1" applyBorder="1" applyAlignment="1">
      <alignment horizontal="center"/>
    </xf>
    <xf numFmtId="164" fontId="10" fillId="0" borderId="19" xfId="3" applyNumberFormat="1" applyFont="1" applyFill="1" applyBorder="1" applyAlignment="1">
      <alignment horizontal="center"/>
    </xf>
    <xf numFmtId="165" fontId="2" fillId="0" borderId="15" xfId="1" applyNumberFormat="1" applyFont="1" applyFill="1" applyBorder="1" applyAlignment="1">
      <alignment horizontal="center"/>
    </xf>
    <xf numFmtId="165" fontId="2" fillId="0" borderId="21" xfId="1" applyNumberFormat="1" applyFont="1" applyFill="1" applyBorder="1" applyAlignment="1">
      <alignment horizontal="center"/>
    </xf>
    <xf numFmtId="1" fontId="2" fillId="0" borderId="0" xfId="3" applyNumberFormat="1" applyFont="1" applyBorder="1"/>
    <xf numFmtId="165" fontId="2" fillId="0" borderId="19" xfId="1" applyNumberFormat="1" applyFont="1" applyFill="1" applyBorder="1" applyAlignment="1">
      <alignment horizontal="center"/>
    </xf>
    <xf numFmtId="165" fontId="2" fillId="0" borderId="14" xfId="1" applyNumberFormat="1" applyFont="1" applyFill="1" applyBorder="1" applyAlignment="1">
      <alignment horizontal="center"/>
    </xf>
    <xf numFmtId="0" fontId="2" fillId="0" borderId="0" xfId="3" applyFont="1" applyFill="1" applyAlignment="1">
      <alignment horizontal="right"/>
    </xf>
    <xf numFmtId="1" fontId="2" fillId="0" borderId="14" xfId="1" applyNumberFormat="1" applyFont="1" applyFill="1" applyBorder="1" applyAlignment="1">
      <alignment horizontal="center"/>
    </xf>
    <xf numFmtId="0" fontId="3" fillId="0" borderId="0" xfId="3" applyFont="1" applyFill="1" applyBorder="1"/>
    <xf numFmtId="0" fontId="3" fillId="3" borderId="0" xfId="3" applyFont="1" applyFill="1" applyBorder="1" applyAlignment="1">
      <alignment horizontal="center"/>
    </xf>
    <xf numFmtId="0" fontId="2" fillId="0" borderId="22" xfId="3" applyFont="1" applyBorder="1" applyAlignment="1">
      <alignment horizontal="centerContinuous" vertical="center"/>
    </xf>
    <xf numFmtId="0" fontId="2" fillId="0" borderId="22" xfId="3" applyFont="1" applyBorder="1" applyAlignment="1">
      <alignment horizontal="center" vertical="center"/>
    </xf>
    <xf numFmtId="0" fontId="2" fillId="0" borderId="19" xfId="3" applyFont="1" applyBorder="1"/>
    <xf numFmtId="0" fontId="2" fillId="0" borderId="0" xfId="3" applyFont="1" applyAlignment="1">
      <alignment horizontal="center"/>
    </xf>
    <xf numFmtId="0" fontId="2" fillId="0" borderId="14" xfId="3" applyFont="1" applyBorder="1" applyAlignment="1">
      <alignment horizontal="center"/>
    </xf>
    <xf numFmtId="0" fontId="2" fillId="0" borderId="0" xfId="3" applyFont="1" applyFill="1" applyAlignment="1">
      <alignment horizontal="center"/>
    </xf>
    <xf numFmtId="0" fontId="2" fillId="3" borderId="14" xfId="3" applyFont="1" applyFill="1" applyBorder="1" applyAlignment="1">
      <alignment horizontal="center" textRotation="90" wrapText="1"/>
    </xf>
    <xf numFmtId="0" fontId="2" fillId="0" borderId="14" xfId="3" applyFont="1" applyFill="1" applyBorder="1" applyAlignment="1">
      <alignment horizontal="center" textRotation="90"/>
    </xf>
    <xf numFmtId="0" fontId="11" fillId="3" borderId="0" xfId="3" applyFont="1" applyFill="1"/>
    <xf numFmtId="164" fontId="11" fillId="3" borderId="0" xfId="3" applyNumberFormat="1" applyFont="1" applyFill="1"/>
    <xf numFmtId="9" fontId="11" fillId="0" borderId="0" xfId="3" applyNumberFormat="1" applyFont="1" applyFill="1"/>
    <xf numFmtId="164" fontId="11" fillId="3" borderId="0" xfId="3" applyNumberFormat="1" applyFont="1" applyFill="1" applyAlignment="1">
      <alignment horizontal="right"/>
    </xf>
    <xf numFmtId="0" fontId="11" fillId="3" borderId="0" xfId="3" applyFont="1" applyFill="1" applyAlignment="1">
      <alignment horizontal="right"/>
    </xf>
    <xf numFmtId="1" fontId="11" fillId="3" borderId="0" xfId="3" applyNumberFormat="1" applyFont="1" applyFill="1" applyAlignment="1">
      <alignment horizontal="right"/>
    </xf>
    <xf numFmtId="164" fontId="11" fillId="0" borderId="0" xfId="3" applyNumberFormat="1" applyFont="1" applyFill="1"/>
    <xf numFmtId="164" fontId="11" fillId="3" borderId="0" xfId="3" quotePrefix="1" applyNumberFormat="1" applyFont="1" applyFill="1"/>
    <xf numFmtId="0" fontId="11" fillId="3" borderId="0" xfId="3" quotePrefix="1" applyFont="1" applyFill="1" applyAlignment="1">
      <alignment horizontal="right"/>
    </xf>
    <xf numFmtId="2" fontId="11" fillId="3" borderId="0" xfId="3" applyNumberFormat="1" applyFont="1" applyFill="1" applyAlignment="1">
      <alignment horizontal="right"/>
    </xf>
    <xf numFmtId="0" fontId="12" fillId="3" borderId="0" xfId="3" applyFont="1" applyFill="1" applyAlignment="1">
      <alignment horizontal="center"/>
    </xf>
    <xf numFmtId="166" fontId="13" fillId="0" borderId="0" xfId="3" applyNumberFormat="1" applyFont="1" applyFill="1" applyBorder="1" applyAlignment="1" applyProtection="1">
      <protection locked="0"/>
    </xf>
    <xf numFmtId="164" fontId="11" fillId="3" borderId="0" xfId="8" applyNumberFormat="1" applyFont="1" applyFill="1"/>
    <xf numFmtId="164" fontId="11" fillId="3" borderId="0" xfId="8" quotePrefix="1" applyNumberFormat="1" applyFont="1" applyFill="1"/>
    <xf numFmtId="0" fontId="11" fillId="3" borderId="0" xfId="8" applyFont="1" applyFill="1"/>
    <xf numFmtId="1" fontId="11" fillId="3" borderId="0" xfId="8" applyNumberFormat="1" applyFont="1" applyFill="1" applyAlignment="1">
      <alignment horizontal="right"/>
    </xf>
    <xf numFmtId="2" fontId="11" fillId="3" borderId="0" xfId="8" applyNumberFormat="1" applyFont="1" applyFill="1" applyAlignment="1">
      <alignment horizontal="right"/>
    </xf>
    <xf numFmtId="164" fontId="11" fillId="3" borderId="0" xfId="8" applyNumberFormat="1" applyFont="1" applyFill="1" applyAlignment="1">
      <alignment horizontal="right"/>
    </xf>
    <xf numFmtId="0" fontId="2" fillId="0" borderId="14" xfId="8" applyFont="1" applyFill="1" applyBorder="1" applyAlignment="1">
      <alignment horizontal="center" textRotation="90"/>
    </xf>
    <xf numFmtId="0" fontId="2" fillId="0" borderId="14" xfId="9" applyFont="1" applyBorder="1" applyAlignment="1">
      <alignment horizontal="center"/>
    </xf>
    <xf numFmtId="2" fontId="2" fillId="0" borderId="14" xfId="8" applyNumberFormat="1" applyFont="1" applyFill="1" applyBorder="1" applyAlignment="1">
      <alignment horizontal="center"/>
    </xf>
    <xf numFmtId="2" fontId="6" fillId="0" borderId="14" xfId="8" applyNumberFormat="1" applyFont="1" applyFill="1" applyBorder="1" applyAlignment="1">
      <alignment horizontal="center"/>
    </xf>
    <xf numFmtId="2" fontId="2" fillId="0" borderId="14" xfId="8" applyNumberFormat="1" applyFont="1" applyFill="1" applyBorder="1" applyAlignment="1">
      <alignment horizontal="center" vertical="center"/>
    </xf>
    <xf numFmtId="2" fontId="2" fillId="0" borderId="23" xfId="8" applyNumberFormat="1" applyFont="1" applyFill="1" applyBorder="1" applyAlignment="1">
      <alignment horizontal="center"/>
    </xf>
    <xf numFmtId="164" fontId="11" fillId="3" borderId="0" xfId="4" applyNumberFormat="1" applyFont="1" applyFill="1" applyAlignment="1">
      <alignment horizontal="right"/>
    </xf>
    <xf numFmtId="167" fontId="11" fillId="3" borderId="0" xfId="4" applyNumberFormat="1" applyFont="1" applyFill="1" applyAlignment="1">
      <alignment horizontal="center"/>
    </xf>
    <xf numFmtId="9" fontId="11" fillId="3" borderId="0" xfId="2" applyFont="1" applyFill="1"/>
    <xf numFmtId="0" fontId="11" fillId="3" borderId="0" xfId="3" applyFont="1" applyFill="1" applyBorder="1"/>
    <xf numFmtId="0" fontId="12" fillId="0" borderId="0" xfId="3" applyFont="1" applyFill="1" applyBorder="1" applyAlignment="1">
      <alignment horizontal="center"/>
    </xf>
    <xf numFmtId="164" fontId="11" fillId="0" borderId="0" xfId="3" applyNumberFormat="1" applyFont="1" applyFill="1" applyBorder="1"/>
    <xf numFmtId="0" fontId="11" fillId="0" borderId="0" xfId="3" applyFont="1" applyFill="1" applyBorder="1" applyAlignment="1">
      <alignment horizontal="right"/>
    </xf>
    <xf numFmtId="0" fontId="7" fillId="0" borderId="0" xfId="3" applyFont="1" applyFill="1" applyBorder="1"/>
    <xf numFmtId="0" fontId="11" fillId="0" borderId="0" xfId="3" applyFont="1" applyFill="1" applyBorder="1"/>
    <xf numFmtId="0" fontId="11" fillId="0" borderId="0" xfId="3" quotePrefix="1" applyFont="1" applyFill="1" applyBorder="1" applyAlignment="1">
      <alignment horizontal="right"/>
    </xf>
    <xf numFmtId="2" fontId="11" fillId="0" borderId="0" xfId="3" applyNumberFormat="1" applyFont="1" applyFill="1" applyBorder="1" applyAlignment="1">
      <alignment horizontal="right"/>
    </xf>
    <xf numFmtId="164" fontId="11" fillId="0" borderId="0" xfId="3" applyNumberFormat="1" applyFont="1" applyFill="1" applyBorder="1" applyAlignment="1">
      <alignment horizontal="right"/>
    </xf>
    <xf numFmtId="10" fontId="11" fillId="0" borderId="0" xfId="2" applyNumberFormat="1" applyFont="1" applyFill="1" applyBorder="1"/>
    <xf numFmtId="2" fontId="11" fillId="0" borderId="0" xfId="3" applyNumberFormat="1" applyFont="1" applyFill="1" applyBorder="1"/>
    <xf numFmtId="0" fontId="2" fillId="3" borderId="0" xfId="3" applyFont="1" applyFill="1" applyBorder="1" applyAlignment="1">
      <alignment vertical="center"/>
    </xf>
    <xf numFmtId="1" fontId="6" fillId="0" borderId="14" xfId="3" applyNumberFormat="1" applyFont="1" applyBorder="1" applyAlignment="1">
      <alignment horizontal="center"/>
    </xf>
    <xf numFmtId="0" fontId="2" fillId="2" borderId="6" xfId="3" applyFont="1" applyFill="1" applyBorder="1" applyAlignment="1">
      <alignment horizontal="right"/>
    </xf>
    <xf numFmtId="0" fontId="2" fillId="2" borderId="27" xfId="3" applyFont="1" applyFill="1" applyBorder="1" applyAlignment="1">
      <alignment horizontal="center"/>
    </xf>
    <xf numFmtId="0" fontId="2" fillId="2" borderId="2" xfId="3" applyFont="1" applyFill="1" applyBorder="1" applyAlignment="1">
      <alignment horizontal="right"/>
    </xf>
    <xf numFmtId="0" fontId="2" fillId="2" borderId="13" xfId="3" applyFont="1" applyFill="1" applyBorder="1" applyAlignment="1">
      <alignment horizontal="center"/>
    </xf>
    <xf numFmtId="0" fontId="2" fillId="0" borderId="0" xfId="3" applyFont="1" applyFill="1" applyBorder="1" applyAlignment="1">
      <alignment horizontal="center"/>
    </xf>
    <xf numFmtId="0" fontId="2" fillId="0" borderId="26" xfId="3" applyFont="1" applyBorder="1"/>
    <xf numFmtId="0" fontId="2" fillId="0" borderId="26" xfId="3" applyFont="1" applyFill="1" applyBorder="1"/>
    <xf numFmtId="0" fontId="2" fillId="0" borderId="19" xfId="3" applyFont="1" applyFill="1" applyBorder="1" applyAlignment="1">
      <alignment horizontal="center" textRotation="90"/>
    </xf>
    <xf numFmtId="0" fontId="2" fillId="0" borderId="19" xfId="3" applyFont="1" applyBorder="1" applyAlignment="1">
      <alignment horizontal="center"/>
    </xf>
    <xf numFmtId="0" fontId="6" fillId="6" borderId="19" xfId="3" applyFont="1" applyFill="1" applyBorder="1" applyAlignment="1">
      <alignment horizontal="center"/>
    </xf>
    <xf numFmtId="0" fontId="5" fillId="2" borderId="12" xfId="3" applyFont="1" applyFill="1" applyBorder="1" applyAlignment="1">
      <alignment horizontal="right"/>
    </xf>
    <xf numFmtId="2" fontId="2" fillId="2" borderId="21" xfId="3" applyNumberFormat="1" applyFont="1" applyFill="1" applyBorder="1" applyAlignment="1">
      <alignment horizontal="center"/>
    </xf>
    <xf numFmtId="2" fontId="2" fillId="2" borderId="11" xfId="3" applyNumberFormat="1" applyFont="1" applyFill="1" applyBorder="1" applyAlignment="1">
      <alignment horizontal="center"/>
    </xf>
    <xf numFmtId="2" fontId="2" fillId="2" borderId="29" xfId="3" applyNumberFormat="1" applyFont="1" applyFill="1" applyBorder="1" applyAlignment="1">
      <alignment horizontal="center"/>
    </xf>
    <xf numFmtId="2" fontId="2" fillId="2" borderId="30" xfId="3" applyNumberFormat="1" applyFont="1" applyFill="1" applyBorder="1" applyAlignment="1">
      <alignment horizontal="center"/>
    </xf>
    <xf numFmtId="2" fontId="2" fillId="2" borderId="31" xfId="3" applyNumberFormat="1" applyFont="1" applyFill="1" applyBorder="1" applyAlignment="1">
      <alignment horizontal="center"/>
    </xf>
    <xf numFmtId="0" fontId="11" fillId="0" borderId="0" xfId="3" applyFont="1"/>
    <xf numFmtId="0" fontId="20" fillId="0" borderId="0" xfId="0" applyFont="1"/>
    <xf numFmtId="2" fontId="21" fillId="2" borderId="14" xfId="3" applyNumberFormat="1" applyFont="1" applyFill="1" applyBorder="1" applyAlignment="1">
      <alignment horizontal="center"/>
    </xf>
    <xf numFmtId="2" fontId="21" fillId="2" borderId="3" xfId="3" applyNumberFormat="1" applyFont="1" applyFill="1" applyBorder="1" applyAlignment="1">
      <alignment horizontal="center"/>
    </xf>
    <xf numFmtId="2" fontId="21" fillId="2" borderId="30" xfId="3" applyNumberFormat="1" applyFont="1" applyFill="1" applyBorder="1" applyAlignment="1">
      <alignment horizontal="center"/>
    </xf>
    <xf numFmtId="0" fontId="11" fillId="2" borderId="12" xfId="3" applyFont="1" applyFill="1" applyBorder="1" applyAlignment="1">
      <alignment horizontal="right"/>
    </xf>
    <xf numFmtId="2" fontId="22" fillId="2" borderId="11" xfId="3" applyNumberFormat="1" applyFont="1" applyFill="1" applyBorder="1" applyAlignment="1">
      <alignment horizontal="right"/>
    </xf>
    <xf numFmtId="0" fontId="11" fillId="2" borderId="2" xfId="3" applyFont="1" applyFill="1" applyBorder="1" applyAlignment="1">
      <alignment horizontal="right"/>
    </xf>
    <xf numFmtId="2" fontId="22" fillId="2" borderId="1" xfId="3" applyNumberFormat="1" applyFont="1" applyFill="1" applyBorder="1" applyAlignment="1">
      <alignment horizontal="right"/>
    </xf>
    <xf numFmtId="0" fontId="2" fillId="2" borderId="12" xfId="3" applyFont="1" applyFill="1" applyBorder="1" applyAlignment="1">
      <alignment horizontal="right"/>
    </xf>
    <xf numFmtId="0" fontId="2" fillId="0" borderId="14" xfId="3" applyFont="1" applyBorder="1" applyAlignment="1">
      <alignment horizontal="left"/>
    </xf>
    <xf numFmtId="165" fontId="2" fillId="3" borderId="14" xfId="6" applyNumberFormat="1" applyFont="1" applyFill="1" applyBorder="1" applyAlignment="1">
      <alignment horizontal="center"/>
    </xf>
    <xf numFmtId="0" fontId="7" fillId="0" borderId="20" xfId="3" applyFont="1" applyFill="1" applyBorder="1"/>
    <xf numFmtId="166" fontId="14" fillId="0" borderId="0" xfId="3" applyNumberFormat="1" applyFont="1" applyFill="1" applyBorder="1" applyAlignment="1" applyProtection="1">
      <protection locked="0"/>
    </xf>
    <xf numFmtId="0" fontId="11" fillId="3" borderId="0" xfId="3" applyFont="1" applyFill="1" applyBorder="1" applyAlignment="1">
      <alignment horizontal="center"/>
    </xf>
    <xf numFmtId="165" fontId="2" fillId="3" borderId="19" xfId="6" applyNumberFormat="1" applyFont="1" applyFill="1" applyBorder="1" applyAlignment="1">
      <alignment horizontal="center"/>
    </xf>
    <xf numFmtId="0" fontId="24" fillId="0" borderId="0" xfId="16" applyFont="1" applyAlignment="1">
      <alignment horizontal="right"/>
    </xf>
    <xf numFmtId="2" fontId="2" fillId="2" borderId="19" xfId="3" applyNumberFormat="1" applyFont="1" applyFill="1" applyBorder="1" applyAlignment="1">
      <alignment horizontal="center"/>
    </xf>
    <xf numFmtId="2" fontId="21" fillId="2" borderId="19" xfId="3" applyNumberFormat="1" applyFont="1" applyFill="1" applyBorder="1" applyAlignment="1">
      <alignment horizontal="center"/>
    </xf>
    <xf numFmtId="2" fontId="2" fillId="2" borderId="32" xfId="3" applyNumberFormat="1" applyFont="1" applyFill="1" applyBorder="1" applyAlignment="1">
      <alignment horizontal="center"/>
    </xf>
    <xf numFmtId="2" fontId="2" fillId="2" borderId="5" xfId="3" applyNumberFormat="1" applyFont="1" applyFill="1" applyBorder="1" applyAlignment="1">
      <alignment horizontal="center"/>
    </xf>
    <xf numFmtId="0" fontId="25" fillId="0" borderId="0" xfId="0" applyFont="1"/>
    <xf numFmtId="0" fontId="0" fillId="0" borderId="0" xfId="0" applyFont="1"/>
    <xf numFmtId="0" fontId="0" fillId="0" borderId="2" xfId="0" applyFont="1" applyBorder="1"/>
    <xf numFmtId="0" fontId="25" fillId="0" borderId="33" xfId="0" applyFont="1" applyBorder="1" applyAlignment="1">
      <alignment horizontal="center"/>
    </xf>
    <xf numFmtId="0" fontId="25" fillId="0" borderId="0" xfId="0" applyFont="1" applyAlignment="1">
      <alignment horizontal="center"/>
    </xf>
    <xf numFmtId="0" fontId="27" fillId="0" borderId="0" xfId="8" applyFont="1" applyAlignment="1">
      <alignment horizontal="center" vertical="center"/>
    </xf>
    <xf numFmtId="0" fontId="27" fillId="0" borderId="0" xfId="8" applyFont="1" applyAlignment="1">
      <alignment horizontal="center"/>
    </xf>
    <xf numFmtId="0" fontId="28" fillId="0" borderId="0" xfId="8" applyFont="1"/>
    <xf numFmtId="0" fontId="28" fillId="0" borderId="14" xfId="8" applyFont="1" applyBorder="1"/>
    <xf numFmtId="2" fontId="2" fillId="0" borderId="0" xfId="2" applyNumberFormat="1" applyFont="1" applyBorder="1"/>
    <xf numFmtId="2" fontId="2" fillId="0" borderId="0" xfId="3" applyNumberFormat="1" applyFont="1" applyBorder="1"/>
    <xf numFmtId="0" fontId="5" fillId="2" borderId="34" xfId="3" applyFont="1" applyFill="1" applyBorder="1" applyAlignment="1">
      <alignment horizontal="right"/>
    </xf>
    <xf numFmtId="2" fontId="21" fillId="2" borderId="33" xfId="3" applyNumberFormat="1" applyFont="1" applyFill="1" applyBorder="1" applyAlignment="1">
      <alignment horizontal="center"/>
    </xf>
    <xf numFmtId="2" fontId="21" fillId="2" borderId="35" xfId="3" applyNumberFormat="1" applyFont="1" applyFill="1" applyBorder="1" applyAlignment="1">
      <alignment horizontal="center"/>
    </xf>
    <xf numFmtId="2" fontId="21" fillId="2" borderId="36" xfId="3" applyNumberFormat="1" applyFont="1" applyFill="1" applyBorder="1" applyAlignment="1">
      <alignment horizontal="center"/>
    </xf>
    <xf numFmtId="165" fontId="2" fillId="0" borderId="24" xfId="1" applyNumberFormat="1" applyFont="1" applyFill="1" applyBorder="1" applyAlignment="1">
      <alignment horizontal="center"/>
    </xf>
    <xf numFmtId="165" fontId="2" fillId="0" borderId="26" xfId="1" applyNumberFormat="1" applyFont="1" applyFill="1" applyBorder="1" applyAlignment="1">
      <alignment horizontal="center"/>
    </xf>
    <xf numFmtId="0" fontId="21" fillId="0" borderId="15" xfId="3" applyFont="1" applyFill="1" applyBorder="1"/>
    <xf numFmtId="0" fontId="21" fillId="0" borderId="19" xfId="3" applyFont="1" applyBorder="1"/>
    <xf numFmtId="9" fontId="2" fillId="0" borderId="23" xfId="2" applyFont="1" applyFill="1" applyBorder="1" applyAlignment="1">
      <alignment horizontal="center"/>
    </xf>
    <xf numFmtId="9" fontId="2" fillId="0" borderId="17" xfId="2" applyFont="1" applyFill="1" applyBorder="1" applyAlignment="1">
      <alignment horizontal="center"/>
    </xf>
    <xf numFmtId="1" fontId="2" fillId="0" borderId="21" xfId="1" applyNumberFormat="1" applyFont="1" applyFill="1" applyBorder="1" applyAlignment="1">
      <alignment horizontal="center"/>
    </xf>
    <xf numFmtId="1" fontId="2" fillId="0" borderId="15" xfId="1" applyNumberFormat="1" applyFont="1" applyFill="1" applyBorder="1" applyAlignment="1">
      <alignment horizontal="center"/>
    </xf>
    <xf numFmtId="9" fontId="2" fillId="0" borderId="22" xfId="2" applyFont="1" applyFill="1" applyBorder="1" applyAlignment="1">
      <alignment horizontal="center"/>
    </xf>
    <xf numFmtId="0" fontId="28" fillId="0" borderId="14" xfId="0" applyFont="1" applyFill="1" applyBorder="1"/>
    <xf numFmtId="0" fontId="2" fillId="0" borderId="20" xfId="3" applyFont="1" applyBorder="1"/>
    <xf numFmtId="0" fontId="28" fillId="0" borderId="0" xfId="0" applyFont="1"/>
    <xf numFmtId="0" fontId="24" fillId="0" borderId="0" xfId="19" applyFont="1" applyAlignment="1">
      <alignment horizontal="right"/>
    </xf>
    <xf numFmtId="0" fontId="5" fillId="0" borderId="4" xfId="20" applyFont="1" applyFill="1" applyBorder="1"/>
    <xf numFmtId="0" fontId="2" fillId="0" borderId="0" xfId="20" applyFont="1" applyBorder="1"/>
    <xf numFmtId="0" fontId="2" fillId="0" borderId="37" xfId="20" applyFont="1" applyBorder="1"/>
    <xf numFmtId="0" fontId="2" fillId="0" borderId="4" xfId="0" applyFont="1" applyFill="1" applyBorder="1"/>
    <xf numFmtId="2" fontId="2" fillId="10" borderId="14" xfId="20" applyNumberFormat="1" applyFont="1" applyFill="1" applyBorder="1" applyAlignment="1">
      <alignment horizontal="center"/>
    </xf>
    <xf numFmtId="2" fontId="2" fillId="11" borderId="14" xfId="20" applyNumberFormat="1" applyFont="1" applyFill="1" applyBorder="1" applyAlignment="1">
      <alignment horizontal="center"/>
    </xf>
    <xf numFmtId="2" fontId="2" fillId="12" borderId="14" xfId="20" applyNumberFormat="1" applyFont="1" applyFill="1" applyBorder="1" applyAlignment="1">
      <alignment horizontal="center"/>
    </xf>
    <xf numFmtId="2" fontId="2" fillId="12" borderId="3" xfId="20" applyNumberFormat="1" applyFont="1" applyFill="1" applyBorder="1" applyAlignment="1">
      <alignment horizontal="center"/>
    </xf>
    <xf numFmtId="0" fontId="2" fillId="0" borderId="0" xfId="20" applyFont="1" applyFill="1" applyBorder="1"/>
    <xf numFmtId="2" fontId="2" fillId="0" borderId="0" xfId="20" applyNumberFormat="1" applyFont="1" applyFill="1" applyBorder="1" applyAlignment="1">
      <alignment horizontal="center"/>
    </xf>
    <xf numFmtId="0" fontId="2" fillId="0" borderId="37" xfId="20" applyFont="1" applyFill="1" applyBorder="1"/>
    <xf numFmtId="2" fontId="2" fillId="10" borderId="19" xfId="20" applyNumberFormat="1" applyFont="1" applyFill="1" applyBorder="1" applyAlignment="1">
      <alignment horizontal="center"/>
    </xf>
    <xf numFmtId="2" fontId="2" fillId="12" borderId="38" xfId="20" applyNumberFormat="1" applyFont="1" applyFill="1" applyBorder="1" applyAlignment="1">
      <alignment horizontal="center"/>
    </xf>
    <xf numFmtId="2" fontId="2" fillId="10" borderId="23" xfId="20" applyNumberFormat="1" applyFont="1" applyFill="1" applyBorder="1" applyAlignment="1">
      <alignment horizontal="center"/>
    </xf>
    <xf numFmtId="2" fontId="2" fillId="11" borderId="23" xfId="20" applyNumberFormat="1" applyFont="1" applyFill="1" applyBorder="1" applyAlignment="1">
      <alignment horizontal="center"/>
    </xf>
    <xf numFmtId="2" fontId="2" fillId="12" borderId="23" xfId="20" applyNumberFormat="1" applyFont="1" applyFill="1" applyBorder="1" applyAlignment="1">
      <alignment horizontal="center"/>
    </xf>
    <xf numFmtId="2" fontId="2" fillId="12" borderId="39" xfId="20" applyNumberFormat="1" applyFont="1" applyFill="1" applyBorder="1" applyAlignment="1">
      <alignment horizontal="center"/>
    </xf>
    <xf numFmtId="0" fontId="2" fillId="0" borderId="2" xfId="0" applyFont="1" applyFill="1" applyBorder="1"/>
    <xf numFmtId="2" fontId="2" fillId="10" borderId="13" xfId="20" applyNumberFormat="1" applyFont="1" applyFill="1" applyBorder="1" applyAlignment="1">
      <alignment horizontal="center"/>
    </xf>
    <xf numFmtId="2" fontId="2" fillId="11" borderId="13" xfId="20" applyNumberFormat="1" applyFont="1" applyFill="1" applyBorder="1" applyAlignment="1">
      <alignment horizontal="center"/>
    </xf>
    <xf numFmtId="2" fontId="2" fillId="12" borderId="13" xfId="20" applyNumberFormat="1" applyFont="1" applyFill="1" applyBorder="1" applyAlignment="1">
      <alignment horizontal="center"/>
    </xf>
    <xf numFmtId="2" fontId="2" fillId="12" borderId="1" xfId="20" applyNumberFormat="1" applyFont="1" applyFill="1" applyBorder="1" applyAlignment="1">
      <alignment horizontal="center"/>
    </xf>
    <xf numFmtId="2" fontId="2" fillId="10" borderId="26" xfId="20" applyNumberFormat="1" applyFont="1" applyFill="1" applyBorder="1" applyAlignment="1">
      <alignment horizontal="center"/>
    </xf>
    <xf numFmtId="2" fontId="2" fillId="11" borderId="26" xfId="20" applyNumberFormat="1" applyFont="1" applyFill="1" applyBorder="1" applyAlignment="1">
      <alignment horizontal="center"/>
    </xf>
    <xf numFmtId="2" fontId="2" fillId="12" borderId="26" xfId="20" applyNumberFormat="1" applyFont="1" applyFill="1" applyBorder="1" applyAlignment="1">
      <alignment horizontal="center"/>
    </xf>
    <xf numFmtId="2" fontId="2" fillId="12" borderId="40" xfId="20" applyNumberFormat="1" applyFont="1" applyFill="1" applyBorder="1" applyAlignment="1">
      <alignment horizontal="center"/>
    </xf>
    <xf numFmtId="0" fontId="31" fillId="0" borderId="0" xfId="21" applyFont="1"/>
    <xf numFmtId="0" fontId="24" fillId="0" borderId="0" xfId="21" applyFont="1" applyFill="1" applyBorder="1" applyAlignment="1">
      <alignment horizontal="right" vertical="center"/>
    </xf>
    <xf numFmtId="0" fontId="32" fillId="0" borderId="0" xfId="21" applyFont="1" applyBorder="1" applyAlignment="1">
      <alignment horizontal="center" vertical="center"/>
    </xf>
    <xf numFmtId="0" fontId="31" fillId="0" borderId="0" xfId="21" applyFont="1" applyAlignment="1">
      <alignment horizontal="center" vertical="center" wrapText="1"/>
    </xf>
    <xf numFmtId="0" fontId="31" fillId="0" borderId="0" xfId="21" applyFont="1" applyFill="1"/>
    <xf numFmtId="0" fontId="33" fillId="13" borderId="0" xfId="21" applyFont="1" applyFill="1"/>
    <xf numFmtId="0" fontId="45" fillId="0" borderId="22" xfId="17" applyBorder="1" applyAlignment="1" applyProtection="1"/>
    <xf numFmtId="0" fontId="0" fillId="0" borderId="22" xfId="0" applyFont="1" applyBorder="1"/>
    <xf numFmtId="0" fontId="0" fillId="0" borderId="41" xfId="0" applyFont="1" applyBorder="1"/>
    <xf numFmtId="0" fontId="5" fillId="2" borderId="6" xfId="4" applyFont="1" applyFill="1" applyBorder="1" applyAlignment="1"/>
    <xf numFmtId="0" fontId="36" fillId="0" borderId="0" xfId="17" applyFont="1" applyAlignment="1" applyProtection="1"/>
    <xf numFmtId="0" fontId="36" fillId="3" borderId="0" xfId="17" applyFont="1" applyFill="1" applyAlignment="1" applyProtection="1">
      <alignment horizontal="left"/>
    </xf>
    <xf numFmtId="2" fontId="37" fillId="2" borderId="11" xfId="3" applyNumberFormat="1" applyFont="1" applyFill="1" applyBorder="1" applyAlignment="1">
      <alignment horizontal="right"/>
    </xf>
    <xf numFmtId="2" fontId="37" fillId="2" borderId="1" xfId="3" applyNumberFormat="1" applyFont="1" applyFill="1" applyBorder="1" applyAlignment="1">
      <alignment horizontal="right"/>
    </xf>
    <xf numFmtId="15" fontId="28" fillId="0" borderId="14" xfId="8" applyNumberFormat="1" applyFont="1" applyBorder="1" applyAlignment="1">
      <alignment horizontal="right"/>
    </xf>
    <xf numFmtId="15" fontId="28" fillId="0" borderId="14" xfId="0" applyNumberFormat="1" applyFont="1" applyBorder="1" applyAlignment="1">
      <alignment horizontal="right"/>
    </xf>
    <xf numFmtId="9" fontId="2" fillId="0" borderId="14" xfId="2" applyNumberFormat="1" applyFont="1" applyBorder="1" applyAlignment="1">
      <alignment horizontal="center"/>
    </xf>
    <xf numFmtId="0" fontId="19" fillId="3" borderId="0" xfId="8" applyFont="1" applyFill="1"/>
    <xf numFmtId="0" fontId="19" fillId="0" borderId="0" xfId="8" applyFont="1"/>
    <xf numFmtId="0" fontId="39" fillId="3" borderId="0" xfId="8" applyFont="1" applyFill="1"/>
    <xf numFmtId="0" fontId="38" fillId="3" borderId="0" xfId="8" applyFont="1" applyFill="1" applyBorder="1" applyAlignment="1">
      <alignment horizontal="center" vertical="center" wrapText="1"/>
    </xf>
    <xf numFmtId="0" fontId="39" fillId="3" borderId="43" xfId="8" applyFont="1" applyFill="1" applyBorder="1" applyAlignment="1">
      <alignment horizontal="center"/>
    </xf>
    <xf numFmtId="0" fontId="39" fillId="3" borderId="43" xfId="8" applyFont="1" applyFill="1" applyBorder="1" applyAlignment="1">
      <alignment horizontal="center" wrapText="1"/>
    </xf>
    <xf numFmtId="0" fontId="21" fillId="0" borderId="43" xfId="8" applyFont="1" applyBorder="1" applyAlignment="1">
      <alignment horizontal="center"/>
    </xf>
    <xf numFmtId="0" fontId="19" fillId="0" borderId="46" xfId="8" applyFont="1" applyBorder="1" applyAlignment="1">
      <alignment horizontal="center"/>
    </xf>
    <xf numFmtId="0" fontId="19" fillId="0" borderId="31" xfId="8" applyFont="1" applyBorder="1" applyAlignment="1">
      <alignment horizontal="center"/>
    </xf>
    <xf numFmtId="0" fontId="19" fillId="0" borderId="29" xfId="8" applyFont="1" applyBorder="1" applyAlignment="1">
      <alignment horizontal="center"/>
    </xf>
    <xf numFmtId="0" fontId="19" fillId="0" borderId="47" xfId="8" applyFont="1" applyBorder="1" applyAlignment="1">
      <alignment horizontal="center"/>
    </xf>
    <xf numFmtId="0" fontId="19" fillId="0" borderId="43" xfId="8" applyFont="1" applyBorder="1" applyAlignment="1">
      <alignment horizontal="center"/>
    </xf>
    <xf numFmtId="0" fontId="19" fillId="0" borderId="30" xfId="8" applyFont="1" applyBorder="1" applyAlignment="1">
      <alignment horizontal="center"/>
    </xf>
    <xf numFmtId="0" fontId="19" fillId="0" borderId="30" xfId="8" applyFont="1" applyBorder="1" applyAlignment="1">
      <alignment horizontal="center" wrapText="1"/>
    </xf>
    <xf numFmtId="0" fontId="19" fillId="0" borderId="46" xfId="8" applyFont="1" applyBorder="1" applyAlignment="1">
      <alignment horizontal="center" wrapText="1"/>
    </xf>
    <xf numFmtId="0" fontId="40" fillId="0" borderId="0" xfId="8" applyFont="1" applyBorder="1" applyAlignment="1">
      <alignment wrapText="1"/>
    </xf>
    <xf numFmtId="0" fontId="40" fillId="0" borderId="0" xfId="8" applyFont="1"/>
    <xf numFmtId="0" fontId="39" fillId="3" borderId="44" xfId="8" applyFont="1" applyFill="1" applyBorder="1" applyAlignment="1">
      <alignment horizontal="center"/>
    </xf>
    <xf numFmtId="0" fontId="19" fillId="0" borderId="0" xfId="8" applyFont="1" applyBorder="1" applyAlignment="1">
      <alignment wrapText="1"/>
    </xf>
    <xf numFmtId="0" fontId="19" fillId="0" borderId="30" xfId="8" applyFont="1" applyBorder="1" applyAlignment="1">
      <alignment horizontal="left" wrapText="1"/>
    </xf>
    <xf numFmtId="0" fontId="19" fillId="3" borderId="30" xfId="8" applyFont="1" applyFill="1" applyBorder="1" applyAlignment="1">
      <alignment horizontal="center"/>
    </xf>
    <xf numFmtId="0" fontId="19" fillId="0" borderId="30" xfId="8" applyFont="1" applyBorder="1"/>
    <xf numFmtId="0" fontId="19" fillId="0" borderId="31" xfId="8" applyFont="1" applyFill="1" applyBorder="1" applyAlignment="1">
      <alignment horizontal="left"/>
    </xf>
    <xf numFmtId="0" fontId="19" fillId="3" borderId="31" xfId="8" applyFont="1" applyFill="1" applyBorder="1" applyAlignment="1">
      <alignment horizontal="center"/>
    </xf>
    <xf numFmtId="0" fontId="19" fillId="0" borderId="0" xfId="8" applyFont="1" applyBorder="1"/>
    <xf numFmtId="0" fontId="19" fillId="3" borderId="0" xfId="8" applyFont="1" applyFill="1" applyBorder="1" applyAlignment="1">
      <alignment horizontal="center"/>
    </xf>
    <xf numFmtId="0" fontId="19" fillId="0" borderId="0" xfId="8" applyFont="1" applyBorder="1" applyAlignment="1">
      <alignment horizontal="left" wrapText="1"/>
    </xf>
    <xf numFmtId="0" fontId="14" fillId="0" borderId="0" xfId="0" applyFont="1" applyFill="1" applyBorder="1" applyAlignment="1">
      <alignment vertical="center"/>
    </xf>
    <xf numFmtId="0" fontId="12" fillId="0" borderId="0" xfId="8" applyFont="1"/>
    <xf numFmtId="0" fontId="12" fillId="0" borderId="0" xfId="8" applyFont="1" applyAlignment="1">
      <alignment horizontal="right"/>
    </xf>
    <xf numFmtId="0" fontId="14" fillId="0" borderId="0" xfId="8" applyFont="1" applyAlignment="1">
      <alignment horizontal="right"/>
    </xf>
    <xf numFmtId="166" fontId="14" fillId="0" borderId="0" xfId="20" applyNumberFormat="1" applyFont="1" applyFill="1" applyBorder="1" applyAlignment="1" applyProtection="1">
      <protection locked="0"/>
    </xf>
    <xf numFmtId="0" fontId="12" fillId="3" borderId="0" xfId="8" applyFont="1" applyFill="1"/>
    <xf numFmtId="0" fontId="39" fillId="3" borderId="0" xfId="8" applyFont="1" applyFill="1" applyBorder="1" applyAlignment="1">
      <alignment vertical="top" wrapText="1"/>
    </xf>
    <xf numFmtId="0" fontId="39" fillId="0" borderId="0" xfId="8" applyFont="1" applyBorder="1" applyAlignment="1">
      <alignment horizontal="center" vertical="center" wrapText="1"/>
    </xf>
    <xf numFmtId="0" fontId="19" fillId="0" borderId="0" xfId="8" applyFont="1" applyBorder="1" applyAlignment="1"/>
    <xf numFmtId="0" fontId="17" fillId="0" borderId="0" xfId="8" applyFont="1" applyBorder="1" applyAlignment="1">
      <alignment wrapText="1"/>
    </xf>
    <xf numFmtId="0" fontId="7" fillId="0" borderId="19" xfId="20" applyFont="1" applyFill="1" applyBorder="1"/>
    <xf numFmtId="2" fontId="2" fillId="0" borderId="19" xfId="0" applyNumberFormat="1" applyFont="1" applyFill="1" applyBorder="1" applyAlignment="1">
      <alignment horizontal="center" vertical="center"/>
    </xf>
    <xf numFmtId="2" fontId="2" fillId="0" borderId="22" xfId="0" applyNumberFormat="1" applyFont="1" applyFill="1" applyBorder="1" applyAlignment="1">
      <alignment horizontal="center" vertical="center"/>
    </xf>
    <xf numFmtId="0" fontId="2" fillId="0" borderId="0" xfId="23" applyFont="1"/>
    <xf numFmtId="0" fontId="7" fillId="0" borderId="19" xfId="23" applyFont="1" applyFill="1" applyBorder="1"/>
    <xf numFmtId="2" fontId="2" fillId="0" borderId="19" xfId="8" applyNumberFormat="1" applyFont="1" applyBorder="1" applyAlignment="1">
      <alignment horizontal="center"/>
    </xf>
    <xf numFmtId="2" fontId="2" fillId="0" borderId="22" xfId="8" applyNumberFormat="1" applyFont="1" applyBorder="1" applyAlignment="1">
      <alignment horizontal="center"/>
    </xf>
    <xf numFmtId="2" fontId="2" fillId="0" borderId="22" xfId="8" applyNumberFormat="1" applyFont="1" applyBorder="1" applyAlignment="1" applyProtection="1">
      <alignment horizontal="center"/>
      <protection locked="0"/>
    </xf>
    <xf numFmtId="2" fontId="2" fillId="3" borderId="22" xfId="8" applyNumberFormat="1" applyFont="1" applyFill="1" applyBorder="1" applyAlignment="1">
      <alignment horizontal="center"/>
    </xf>
    <xf numFmtId="2" fontId="2" fillId="0" borderId="22" xfId="8" applyNumberFormat="1" applyFont="1" applyFill="1" applyBorder="1" applyAlignment="1">
      <alignment horizontal="center" vertical="center"/>
    </xf>
    <xf numFmtId="0" fontId="2" fillId="0" borderId="0" xfId="23" applyFont="1" applyFill="1" applyBorder="1"/>
    <xf numFmtId="0" fontId="2" fillId="0" borderId="0" xfId="23" applyFont="1" applyBorder="1"/>
    <xf numFmtId="0" fontId="2" fillId="0" borderId="20" xfId="23" applyFont="1" applyFill="1" applyBorder="1"/>
    <xf numFmtId="0" fontId="2" fillId="0" borderId="20" xfId="23" applyFont="1" applyBorder="1"/>
    <xf numFmtId="2" fontId="2" fillId="0" borderId="0" xfId="0" applyNumberFormat="1" applyFont="1" applyFill="1" applyBorder="1" applyAlignment="1">
      <alignment horizontal="center" vertical="center"/>
    </xf>
    <xf numFmtId="2" fontId="2" fillId="0" borderId="0" xfId="3" applyNumberFormat="1" applyFont="1" applyFill="1" applyBorder="1" applyAlignment="1">
      <alignment horizontal="center"/>
    </xf>
    <xf numFmtId="2" fontId="2" fillId="3" borderId="0" xfId="8" applyNumberFormat="1" applyFont="1" applyFill="1" applyBorder="1" applyAlignment="1">
      <alignment horizontal="center"/>
    </xf>
    <xf numFmtId="2" fontId="2" fillId="0" borderId="0" xfId="8" applyNumberFormat="1" applyFont="1" applyFill="1" applyBorder="1" applyAlignment="1">
      <alignment horizontal="center" vertical="center"/>
    </xf>
    <xf numFmtId="2" fontId="2" fillId="0" borderId="0" xfId="8" applyNumberFormat="1" applyFont="1" applyBorder="1" applyAlignment="1">
      <alignment horizontal="center"/>
    </xf>
    <xf numFmtId="15" fontId="28" fillId="0" borderId="14" xfId="0" applyNumberFormat="1" applyFont="1" applyBorder="1" applyAlignment="1">
      <alignment horizontal="center"/>
    </xf>
    <xf numFmtId="0" fontId="28" fillId="0" borderId="14" xfId="0" applyFont="1" applyBorder="1"/>
    <xf numFmtId="0" fontId="45" fillId="0" borderId="4" xfId="17" applyBorder="1" applyAlignment="1" applyProtection="1"/>
    <xf numFmtId="0" fontId="43" fillId="0" borderId="0" xfId="8" applyFont="1"/>
    <xf numFmtId="166" fontId="42" fillId="0" borderId="3" xfId="0" applyNumberFormat="1" applyFont="1" applyBorder="1"/>
    <xf numFmtId="166" fontId="42" fillId="0" borderId="1" xfId="0" applyNumberFormat="1" applyFont="1" applyBorder="1"/>
    <xf numFmtId="0" fontId="19" fillId="0" borderId="50" xfId="8" applyFont="1" applyBorder="1" applyAlignment="1">
      <alignment horizontal="center" wrapText="1"/>
    </xf>
    <xf numFmtId="0" fontId="11" fillId="0" borderId="19" xfId="4" applyFont="1" applyFill="1" applyBorder="1"/>
    <xf numFmtId="0" fontId="17" fillId="0" borderId="22" xfId="4" applyFont="1" applyFill="1" applyBorder="1" applyAlignment="1">
      <alignment horizontal="center"/>
    </xf>
    <xf numFmtId="0" fontId="17" fillId="0" borderId="22" xfId="4" applyNumberFormat="1" applyFont="1" applyFill="1" applyBorder="1" applyAlignment="1">
      <alignment horizontal="center"/>
    </xf>
    <xf numFmtId="0" fontId="11" fillId="0" borderId="22" xfId="4" applyNumberFormat="1" applyFont="1" applyFill="1" applyBorder="1"/>
    <xf numFmtId="0" fontId="11" fillId="0" borderId="22" xfId="4" applyFont="1" applyFill="1" applyBorder="1"/>
    <xf numFmtId="0" fontId="11" fillId="0" borderId="0" xfId="4" applyFont="1" applyFill="1"/>
    <xf numFmtId="0" fontId="11" fillId="0" borderId="0" xfId="4" applyFont="1"/>
    <xf numFmtId="9" fontId="2" fillId="0" borderId="21" xfId="3" applyNumberFormat="1" applyFont="1" applyBorder="1"/>
    <xf numFmtId="0" fontId="44" fillId="0" borderId="0" xfId="4" applyFont="1" applyFill="1"/>
    <xf numFmtId="9" fontId="2" fillId="0" borderId="14" xfId="3" applyNumberFormat="1" applyFont="1" applyBorder="1"/>
    <xf numFmtId="0" fontId="28" fillId="0" borderId="14" xfId="8" applyFont="1" applyBorder="1" applyAlignment="1">
      <alignment vertical="center"/>
    </xf>
    <xf numFmtId="0" fontId="28" fillId="0" borderId="14" xfId="0" applyFont="1" applyFill="1" applyBorder="1" applyAlignment="1">
      <alignment vertical="center"/>
    </xf>
    <xf numFmtId="0" fontId="28" fillId="0" borderId="14" xfId="0" applyFont="1" applyBorder="1" applyAlignment="1"/>
    <xf numFmtId="0" fontId="41" fillId="0" borderId="0" xfId="24" applyFont="1" applyAlignment="1" applyProtection="1"/>
    <xf numFmtId="0" fontId="28" fillId="0" borderId="0" xfId="8" applyFont="1" applyAlignment="1">
      <alignment horizontal="center"/>
    </xf>
    <xf numFmtId="0" fontId="28" fillId="0" borderId="14" xfId="8" applyFont="1" applyBorder="1" applyAlignment="1">
      <alignment horizontal="center" vertical="center" wrapText="1"/>
    </xf>
    <xf numFmtId="0" fontId="28" fillId="0" borderId="14" xfId="8" applyFont="1" applyBorder="1" applyAlignment="1">
      <alignment vertical="center" wrapText="1"/>
    </xf>
    <xf numFmtId="0" fontId="35" fillId="3" borderId="0" xfId="17" applyFont="1" applyFill="1" applyAlignment="1" applyProtection="1">
      <alignment horizontal="left"/>
    </xf>
    <xf numFmtId="0" fontId="35" fillId="3" borderId="0" xfId="17" applyFont="1" applyFill="1" applyAlignment="1" applyProtection="1"/>
    <xf numFmtId="0" fontId="19" fillId="3" borderId="44" xfId="8" applyFont="1" applyFill="1" applyBorder="1" applyAlignment="1">
      <alignment horizontal="center"/>
    </xf>
    <xf numFmtId="0" fontId="19" fillId="3" borderId="47" xfId="8" applyFont="1" applyFill="1" applyBorder="1" applyAlignment="1">
      <alignment horizontal="center"/>
    </xf>
    <xf numFmtId="0" fontId="2" fillId="0" borderId="0" xfId="23" applyFont="1" applyFill="1"/>
    <xf numFmtId="2" fontId="2" fillId="0" borderId="19" xfId="8" applyNumberFormat="1" applyFont="1" applyFill="1" applyBorder="1" applyAlignment="1">
      <alignment horizontal="center"/>
    </xf>
    <xf numFmtId="2" fontId="2" fillId="0" borderId="22" xfId="8" applyNumberFormat="1" applyFont="1" applyFill="1" applyBorder="1" applyAlignment="1">
      <alignment horizontal="center"/>
    </xf>
    <xf numFmtId="2" fontId="2" fillId="0" borderId="22" xfId="8" applyNumberFormat="1" applyFont="1" applyFill="1" applyBorder="1" applyAlignment="1" applyProtection="1">
      <alignment horizontal="center"/>
      <protection locked="0"/>
    </xf>
    <xf numFmtId="0" fontId="0" fillId="0" borderId="0" xfId="0" applyFont="1" applyFill="1"/>
    <xf numFmtId="0" fontId="28" fillId="0" borderId="14" xfId="4" applyFont="1" applyBorder="1"/>
    <xf numFmtId="2" fontId="2" fillId="0" borderId="14" xfId="0" applyNumberFormat="1" applyFont="1" applyBorder="1" applyAlignment="1">
      <alignment horizontal="center" vertical="center"/>
    </xf>
    <xf numFmtId="0" fontId="26" fillId="0" borderId="28" xfId="0" applyFont="1" applyBorder="1" applyAlignment="1">
      <alignment horizontal="center"/>
    </xf>
    <xf numFmtId="0" fontId="45" fillId="0" borderId="12" xfId="17" applyBorder="1" applyAlignment="1" applyProtection="1"/>
    <xf numFmtId="0" fontId="45" fillId="0" borderId="24" xfId="17" applyBorder="1" applyAlignment="1" applyProtection="1"/>
    <xf numFmtId="166" fontId="42" fillId="0" borderId="11" xfId="0" applyNumberFormat="1" applyFont="1" applyBorder="1"/>
    <xf numFmtId="2" fontId="12" fillId="0" borderId="0" xfId="3" applyNumberFormat="1" applyFont="1" applyFill="1" applyBorder="1" applyAlignment="1">
      <alignment horizontal="center"/>
    </xf>
    <xf numFmtId="2" fontId="0" fillId="0" borderId="21" xfId="0" applyNumberFormat="1" applyBorder="1"/>
    <xf numFmtId="2" fontId="0" fillId="0" borderId="14" xfId="0" applyNumberFormat="1" applyBorder="1"/>
    <xf numFmtId="2" fontId="0" fillId="0" borderId="14" xfId="0" applyNumberFormat="1" applyFont="1" applyBorder="1"/>
    <xf numFmtId="2" fontId="0" fillId="0" borderId="13" xfId="0" applyNumberFormat="1" applyFont="1" applyBorder="1"/>
    <xf numFmtId="0" fontId="39" fillId="0" borderId="0" xfId="8" applyFont="1" applyFill="1" applyBorder="1" applyAlignment="1">
      <alignment horizontal="center" vertical="center" wrapText="1"/>
    </xf>
    <xf numFmtId="0" fontId="2" fillId="0" borderId="0" xfId="2" applyNumberFormat="1" applyFont="1" applyBorder="1"/>
    <xf numFmtId="0" fontId="19" fillId="0" borderId="14" xfId="20" applyFont="1" applyBorder="1"/>
    <xf numFmtId="15" fontId="28" fillId="0" borderId="14" xfId="0" applyNumberFormat="1" applyFont="1" applyBorder="1" applyAlignment="1">
      <alignment horizontal="center" vertical="center"/>
    </xf>
    <xf numFmtId="0" fontId="28" fillId="0" borderId="0" xfId="8" applyFont="1" applyAlignment="1">
      <alignment vertical="center"/>
    </xf>
    <xf numFmtId="0" fontId="2" fillId="0" borderId="14" xfId="8" applyFont="1" applyFill="1" applyBorder="1" applyAlignment="1">
      <alignment vertical="center" wrapText="1"/>
    </xf>
    <xf numFmtId="0" fontId="2" fillId="0" borderId="19" xfId="20" applyFont="1" applyFill="1" applyBorder="1"/>
    <xf numFmtId="0" fontId="2" fillId="0" borderId="14" xfId="8" applyFont="1" applyBorder="1" applyAlignment="1">
      <alignment vertical="center" wrapText="1"/>
    </xf>
    <xf numFmtId="0" fontId="2" fillId="0" borderId="14" xfId="20" applyFont="1" applyFill="1" applyBorder="1" applyAlignment="1">
      <alignment vertical="center"/>
    </xf>
    <xf numFmtId="0" fontId="2" fillId="0" borderId="51" xfId="20" applyFont="1" applyFill="1" applyBorder="1"/>
    <xf numFmtId="0" fontId="3" fillId="0" borderId="0" xfId="4" applyFont="1"/>
    <xf numFmtId="0" fontId="3" fillId="0" borderId="14" xfId="4" applyFont="1" applyBorder="1"/>
    <xf numFmtId="9" fontId="2" fillId="0" borderId="14" xfId="2" applyFont="1" applyBorder="1"/>
    <xf numFmtId="0" fontId="2" fillId="0" borderId="19" xfId="3" applyFont="1" applyFill="1" applyBorder="1"/>
    <xf numFmtId="9" fontId="2" fillId="0" borderId="19" xfId="2" applyNumberFormat="1" applyFont="1" applyBorder="1" applyAlignment="1">
      <alignment horizontal="center"/>
    </xf>
    <xf numFmtId="1" fontId="6" fillId="0" borderId="15" xfId="3" applyNumberFormat="1" applyFont="1" applyBorder="1" applyAlignment="1">
      <alignment horizontal="center"/>
    </xf>
    <xf numFmtId="9" fontId="2" fillId="0" borderId="15" xfId="3" applyNumberFormat="1" applyFont="1" applyBorder="1"/>
    <xf numFmtId="9" fontId="2" fillId="0" borderId="19" xfId="3" applyNumberFormat="1" applyFont="1" applyBorder="1"/>
    <xf numFmtId="2" fontId="6" fillId="0" borderId="19" xfId="8" applyNumberFormat="1" applyFont="1" applyFill="1" applyBorder="1" applyAlignment="1">
      <alignment horizontal="center"/>
    </xf>
    <xf numFmtId="2" fontId="2" fillId="0" borderId="19" xfId="8" applyNumberFormat="1" applyFont="1" applyFill="1" applyBorder="1" applyAlignment="1">
      <alignment horizontal="center" vertical="center"/>
    </xf>
    <xf numFmtId="2" fontId="2" fillId="0" borderId="17" xfId="8" applyNumberFormat="1" applyFont="1" applyFill="1" applyBorder="1" applyAlignment="1">
      <alignment horizontal="center"/>
    </xf>
    <xf numFmtId="2" fontId="6" fillId="0" borderId="19" xfId="3" applyNumberFormat="1" applyFont="1" applyFill="1" applyBorder="1" applyAlignment="1">
      <alignment horizontal="center"/>
    </xf>
    <xf numFmtId="2" fontId="2" fillId="3" borderId="14" xfId="8" applyNumberFormat="1" applyFont="1" applyFill="1" applyBorder="1" applyAlignment="1">
      <alignment horizontal="center"/>
    </xf>
    <xf numFmtId="0" fontId="11" fillId="0" borderId="14" xfId="4" applyFont="1" applyFill="1" applyBorder="1"/>
    <xf numFmtId="2" fontId="2" fillId="3" borderId="19" xfId="8" applyNumberFormat="1" applyFont="1" applyFill="1" applyBorder="1" applyAlignment="1">
      <alignment horizontal="center"/>
    </xf>
    <xf numFmtId="0" fontId="2" fillId="0" borderId="19" xfId="8" applyFont="1" applyFill="1" applyBorder="1" applyAlignment="1">
      <alignment horizontal="center" textRotation="90"/>
    </xf>
    <xf numFmtId="0" fontId="2" fillId="0" borderId="19" xfId="9" applyFont="1" applyBorder="1" applyAlignment="1">
      <alignment horizontal="center"/>
    </xf>
    <xf numFmtId="9" fontId="2" fillId="0" borderId="19" xfId="2" applyFont="1" applyBorder="1" applyAlignment="1">
      <alignment horizontal="center"/>
    </xf>
    <xf numFmtId="0" fontId="17" fillId="0" borderId="14" xfId="4" applyNumberFormat="1" applyFont="1" applyFill="1" applyBorder="1" applyAlignment="1">
      <alignment horizontal="center"/>
    </xf>
    <xf numFmtId="2" fontId="2" fillId="0" borderId="14" xfId="0" applyNumberFormat="1" applyFont="1" applyBorder="1" applyAlignment="1">
      <alignment horizontal="center"/>
    </xf>
    <xf numFmtId="0" fontId="14" fillId="3" borderId="0" xfId="3" applyFont="1" applyFill="1" applyBorder="1" applyAlignment="1"/>
    <xf numFmtId="0" fontId="48" fillId="2" borderId="14" xfId="0" applyFont="1" applyFill="1" applyBorder="1"/>
    <xf numFmtId="0" fontId="48" fillId="14" borderId="14" xfId="0" applyFont="1" applyFill="1" applyBorder="1"/>
    <xf numFmtId="0" fontId="19" fillId="0" borderId="19" xfId="20" applyFont="1" applyBorder="1"/>
    <xf numFmtId="9" fontId="0" fillId="0" borderId="14" xfId="0" applyNumberFormat="1" applyBorder="1"/>
    <xf numFmtId="0" fontId="19" fillId="0" borderId="0" xfId="20" applyFont="1"/>
    <xf numFmtId="0" fontId="49" fillId="0" borderId="14" xfId="0" applyFont="1" applyBorder="1"/>
    <xf numFmtId="0" fontId="28" fillId="0" borderId="14" xfId="0" applyFont="1" applyBorder="1" applyAlignment="1">
      <alignment wrapText="1"/>
    </xf>
    <xf numFmtId="0" fontId="28" fillId="0" borderId="14" xfId="0" applyFont="1" applyBorder="1" applyAlignment="1">
      <alignment vertical="center"/>
    </xf>
    <xf numFmtId="0" fontId="45" fillId="0" borderId="52" xfId="17" applyBorder="1" applyAlignment="1" applyProtection="1"/>
    <xf numFmtId="0" fontId="0" fillId="0" borderId="25" xfId="0" applyFont="1" applyBorder="1"/>
    <xf numFmtId="2" fontId="0" fillId="0" borderId="23" xfId="0" applyNumberFormat="1" applyFont="1" applyBorder="1"/>
    <xf numFmtId="166" fontId="42" fillId="0" borderId="39" xfId="0" applyNumberFormat="1" applyFont="1" applyBorder="1"/>
    <xf numFmtId="0" fontId="45" fillId="0" borderId="0" xfId="17" applyFill="1" applyBorder="1" applyAlignment="1" applyProtection="1"/>
    <xf numFmtId="0" fontId="0" fillId="0" borderId="0" xfId="0" applyBorder="1"/>
    <xf numFmtId="15" fontId="0" fillId="0" borderId="0" xfId="0" applyNumberFormat="1"/>
    <xf numFmtId="0" fontId="41" fillId="0" borderId="0" xfId="22" applyFont="1" applyAlignment="1" applyProtection="1">
      <alignment horizontal="center"/>
    </xf>
    <xf numFmtId="166" fontId="45" fillId="0" borderId="0" xfId="17" applyNumberFormat="1" applyFill="1" applyBorder="1" applyAlignment="1" applyProtection="1">
      <alignment horizontal="center"/>
      <protection locked="0"/>
    </xf>
    <xf numFmtId="15" fontId="24" fillId="0" borderId="0" xfId="21" applyNumberFormat="1" applyFont="1" applyAlignment="1">
      <alignment horizontal="left" vertical="center"/>
    </xf>
    <xf numFmtId="0" fontId="1" fillId="0" borderId="0" xfId="21" applyFont="1" applyFill="1"/>
    <xf numFmtId="0" fontId="53" fillId="0" borderId="14" xfId="21" applyFont="1" applyFill="1" applyBorder="1" applyAlignment="1"/>
    <xf numFmtId="0" fontId="53" fillId="0" borderId="14" xfId="21" applyFont="1" applyFill="1" applyBorder="1"/>
    <xf numFmtId="0" fontId="53" fillId="0" borderId="14" xfId="13" applyFont="1" applyBorder="1" applyAlignment="1">
      <alignment horizontal="center" vertical="center"/>
    </xf>
    <xf numFmtId="0" fontId="51" fillId="0" borderId="0" xfId="21" applyFont="1" applyFill="1" applyBorder="1" applyAlignment="1">
      <alignment horizontal="center" vertical="center" wrapText="1"/>
    </xf>
    <xf numFmtId="15" fontId="24" fillId="0" borderId="0" xfId="21" applyNumberFormat="1" applyFont="1" applyFill="1" applyBorder="1" applyAlignment="1">
      <alignment horizontal="left" vertical="center"/>
    </xf>
    <xf numFmtId="0" fontId="34" fillId="0" borderId="0" xfId="22" applyAlignment="1" applyProtection="1">
      <alignment horizontal="center" vertical="center"/>
    </xf>
    <xf numFmtId="9" fontId="2" fillId="0" borderId="14" xfId="2" applyNumberFormat="1" applyFont="1" applyBorder="1"/>
    <xf numFmtId="0" fontId="54" fillId="0" borderId="23" xfId="13" applyFont="1" applyBorder="1" applyAlignment="1">
      <alignment horizontal="center" vertical="center" textRotation="180"/>
    </xf>
    <xf numFmtId="0" fontId="54" fillId="2" borderId="23" xfId="13" applyFont="1" applyFill="1" applyBorder="1" applyAlignment="1">
      <alignment horizontal="center" vertical="center" textRotation="180"/>
    </xf>
    <xf numFmtId="0" fontId="53" fillId="0" borderId="6" xfId="21" applyFont="1" applyFill="1" applyBorder="1" applyAlignment="1"/>
    <xf numFmtId="0" fontId="53" fillId="0" borderId="27" xfId="21" applyFont="1" applyFill="1" applyBorder="1" applyAlignment="1"/>
    <xf numFmtId="0" fontId="53" fillId="0" borderId="27" xfId="13" applyFont="1" applyBorder="1" applyAlignment="1">
      <alignment horizontal="center" vertical="center"/>
    </xf>
    <xf numFmtId="0" fontId="53" fillId="0" borderId="5" xfId="13" applyFont="1" applyBorder="1" applyAlignment="1">
      <alignment horizontal="center" vertical="center"/>
    </xf>
    <xf numFmtId="0" fontId="53" fillId="0" borderId="4" xfId="21" applyFont="1" applyFill="1" applyBorder="1" applyAlignment="1"/>
    <xf numFmtId="0" fontId="53" fillId="0" borderId="3" xfId="13" applyFont="1" applyBorder="1" applyAlignment="1">
      <alignment horizontal="center" vertical="center"/>
    </xf>
    <xf numFmtId="0" fontId="53" fillId="0" borderId="4" xfId="21" applyFont="1" applyFill="1" applyBorder="1"/>
    <xf numFmtId="0" fontId="53" fillId="0" borderId="2" xfId="21" applyFont="1" applyFill="1" applyBorder="1" applyAlignment="1"/>
    <xf numFmtId="0" fontId="53" fillId="0" borderId="13" xfId="21" applyFont="1" applyFill="1" applyBorder="1" applyAlignment="1">
      <alignment wrapText="1"/>
    </xf>
    <xf numFmtId="0" fontId="53" fillId="0" borderId="13" xfId="13" applyFont="1" applyBorder="1" applyAlignment="1">
      <alignment horizontal="center" vertical="center"/>
    </xf>
    <xf numFmtId="0" fontId="53" fillId="0" borderId="1" xfId="13" applyFont="1" applyBorder="1" applyAlignment="1">
      <alignment horizontal="center" vertical="center"/>
    </xf>
    <xf numFmtId="167" fontId="0" fillId="0" borderId="14" xfId="0" applyNumberFormat="1" applyBorder="1"/>
    <xf numFmtId="10" fontId="0" fillId="0" borderId="14" xfId="0" applyNumberFormat="1" applyBorder="1"/>
    <xf numFmtId="0" fontId="12" fillId="0" borderId="0" xfId="3" applyFont="1" applyFill="1" applyBorder="1" applyAlignment="1">
      <alignment horizontal="left"/>
    </xf>
    <xf numFmtId="0" fontId="2" fillId="0" borderId="23" xfId="8" applyFont="1" applyBorder="1" applyAlignment="1">
      <alignment horizontal="center"/>
    </xf>
    <xf numFmtId="0" fontId="26" fillId="0" borderId="10" xfId="0" applyFont="1" applyBorder="1" applyAlignment="1">
      <alignment horizontal="center"/>
    </xf>
    <xf numFmtId="0" fontId="26" fillId="0" borderId="42" xfId="0" applyFont="1" applyBorder="1" applyAlignment="1">
      <alignment horizontal="center"/>
    </xf>
    <xf numFmtId="0" fontId="5" fillId="7" borderId="27" xfId="4" applyFont="1" applyFill="1" applyBorder="1" applyAlignment="1">
      <alignment horizontal="center"/>
    </xf>
    <xf numFmtId="0" fontId="5" fillId="8" borderId="27" xfId="4" applyFont="1" applyFill="1" applyBorder="1" applyAlignment="1">
      <alignment horizontal="center"/>
    </xf>
    <xf numFmtId="0" fontId="5" fillId="9" borderId="27" xfId="4" applyFont="1" applyFill="1" applyBorder="1" applyAlignment="1">
      <alignment horizontal="center"/>
    </xf>
    <xf numFmtId="0" fontId="5" fillId="9" borderId="5" xfId="4" applyFont="1" applyFill="1" applyBorder="1" applyAlignment="1">
      <alignment horizontal="center"/>
    </xf>
    <xf numFmtId="166" fontId="14" fillId="0" borderId="0" xfId="3" applyNumberFormat="1" applyFont="1" applyFill="1" applyBorder="1" applyAlignment="1" applyProtection="1">
      <alignment horizontal="left"/>
      <protection locked="0"/>
    </xf>
    <xf numFmtId="166" fontId="12" fillId="0" borderId="0" xfId="3" applyNumberFormat="1" applyFont="1" applyFill="1" applyBorder="1" applyAlignment="1">
      <alignment horizontal="left"/>
    </xf>
    <xf numFmtId="0" fontId="12" fillId="0" borderId="0" xfId="3" applyFont="1" applyFill="1" applyBorder="1" applyAlignment="1">
      <alignment horizontal="left"/>
    </xf>
    <xf numFmtId="0" fontId="7" fillId="2" borderId="10" xfId="4" applyFont="1" applyFill="1" applyBorder="1" applyAlignment="1">
      <alignment horizontal="left"/>
    </xf>
    <xf numFmtId="0" fontId="7" fillId="2" borderId="9" xfId="4" applyFont="1" applyFill="1" applyBorder="1" applyAlignment="1">
      <alignment horizontal="left"/>
    </xf>
    <xf numFmtId="0" fontId="7" fillId="4" borderId="10" xfId="3" applyFont="1" applyFill="1" applyBorder="1" applyAlignment="1">
      <alignment horizontal="left"/>
    </xf>
    <xf numFmtId="0" fontId="7" fillId="4" borderId="28" xfId="3" applyFont="1" applyFill="1" applyBorder="1" applyAlignment="1">
      <alignment horizontal="left"/>
    </xf>
    <xf numFmtId="0" fontId="7" fillId="4" borderId="9" xfId="3" applyFont="1" applyFill="1" applyBorder="1" applyAlignment="1">
      <alignment horizontal="left"/>
    </xf>
    <xf numFmtId="0" fontId="2" fillId="0" borderId="17" xfId="3" applyFont="1" applyBorder="1" applyAlignment="1">
      <alignment horizontal="center"/>
    </xf>
    <xf numFmtId="0" fontId="2" fillId="0" borderId="25" xfId="3" applyFont="1" applyBorder="1" applyAlignment="1">
      <alignment horizontal="center"/>
    </xf>
    <xf numFmtId="0" fontId="2" fillId="0" borderId="16" xfId="3" applyFont="1" applyBorder="1" applyAlignment="1">
      <alignment horizontal="center"/>
    </xf>
    <xf numFmtId="0" fontId="5" fillId="2" borderId="8" xfId="4" applyFont="1" applyFill="1" applyBorder="1" applyAlignment="1">
      <alignment horizontal="left"/>
    </xf>
    <xf numFmtId="0" fontId="5" fillId="2" borderId="7" xfId="4" applyFont="1" applyFill="1" applyBorder="1" applyAlignment="1">
      <alignment horizontal="left"/>
    </xf>
    <xf numFmtId="0" fontId="14" fillId="3" borderId="0" xfId="8" applyFont="1" applyFill="1" applyBorder="1" applyAlignment="1">
      <alignment horizontal="left"/>
    </xf>
    <xf numFmtId="0" fontId="14" fillId="3" borderId="0" xfId="3" applyFont="1" applyFill="1" applyBorder="1" applyAlignment="1">
      <alignment horizontal="left"/>
    </xf>
    <xf numFmtId="0" fontId="2" fillId="0" borderId="23" xfId="8" applyFont="1" applyBorder="1" applyAlignment="1">
      <alignment horizontal="center"/>
    </xf>
    <xf numFmtId="0" fontId="2" fillId="0" borderId="17" xfId="8" applyFont="1" applyBorder="1" applyAlignment="1">
      <alignment horizontal="center"/>
    </xf>
    <xf numFmtId="0" fontId="17" fillId="0" borderId="0" xfId="8" applyFont="1" applyFill="1" applyBorder="1" applyAlignment="1">
      <alignment horizontal="left"/>
    </xf>
    <xf numFmtId="0" fontId="2" fillId="0" borderId="16" xfId="8" applyFont="1" applyBorder="1" applyAlignment="1">
      <alignment horizontal="center"/>
    </xf>
    <xf numFmtId="0" fontId="2" fillId="0" borderId="25" xfId="8" applyFont="1" applyBorder="1" applyAlignment="1">
      <alignment horizontal="center"/>
    </xf>
    <xf numFmtId="0" fontId="2" fillId="0" borderId="19" xfId="8" applyFont="1" applyBorder="1" applyAlignment="1">
      <alignment horizontal="center"/>
    </xf>
    <xf numFmtId="0" fontId="2" fillId="0" borderId="18" xfId="8" applyFont="1" applyBorder="1" applyAlignment="1">
      <alignment horizontal="center"/>
    </xf>
    <xf numFmtId="0" fontId="2" fillId="0" borderId="22" xfId="8" applyFont="1" applyBorder="1" applyAlignment="1">
      <alignment horizontal="center"/>
    </xf>
    <xf numFmtId="0" fontId="52" fillId="15" borderId="44" xfId="13" applyFont="1" applyFill="1" applyBorder="1" applyAlignment="1">
      <alignment horizontal="center" vertical="center" textRotation="180"/>
    </xf>
    <xf numFmtId="0" fontId="52" fillId="15" borderId="45" xfId="13" applyFont="1" applyFill="1" applyBorder="1" applyAlignment="1">
      <alignment horizontal="center" vertical="center" textRotation="180"/>
    </xf>
    <xf numFmtId="0" fontId="52" fillId="15" borderId="47" xfId="13" applyFont="1" applyFill="1" applyBorder="1" applyAlignment="1">
      <alignment horizontal="center" vertical="center" textRotation="180"/>
    </xf>
    <xf numFmtId="0" fontId="55" fillId="0" borderId="24" xfId="21" applyFont="1" applyBorder="1" applyAlignment="1">
      <alignment horizontal="center"/>
    </xf>
    <xf numFmtId="0" fontId="39" fillId="0" borderId="44" xfId="8" applyFont="1" applyFill="1" applyBorder="1" applyAlignment="1">
      <alignment horizontal="center" vertical="center" wrapText="1"/>
    </xf>
    <xf numFmtId="0" fontId="39" fillId="0" borderId="45" xfId="8" applyFont="1" applyFill="1" applyBorder="1" applyAlignment="1">
      <alignment horizontal="center" vertical="center" wrapText="1"/>
    </xf>
    <xf numFmtId="0" fontId="39" fillId="0" borderId="47" xfId="8" applyFont="1" applyFill="1" applyBorder="1" applyAlignment="1">
      <alignment horizontal="center" vertical="center" wrapText="1"/>
    </xf>
    <xf numFmtId="0" fontId="38" fillId="3" borderId="10" xfId="8" applyFont="1" applyFill="1" applyBorder="1" applyAlignment="1">
      <alignment horizontal="center" vertical="center" wrapText="1"/>
    </xf>
    <xf numFmtId="0" fontId="38" fillId="3" borderId="9" xfId="8" applyFont="1" applyFill="1" applyBorder="1" applyAlignment="1">
      <alignment horizontal="center" vertical="center" wrapText="1"/>
    </xf>
    <xf numFmtId="0" fontId="39" fillId="0" borderId="44" xfId="8" applyFont="1" applyBorder="1" applyAlignment="1">
      <alignment horizontal="center" vertical="center" wrapText="1"/>
    </xf>
    <xf numFmtId="0" fontId="39" fillId="0" borderId="45" xfId="8" applyFont="1" applyBorder="1" applyAlignment="1">
      <alignment horizontal="center" vertical="center" wrapText="1"/>
    </xf>
    <xf numFmtId="0" fontId="39" fillId="0" borderId="47" xfId="8" applyFont="1" applyBorder="1" applyAlignment="1">
      <alignment horizontal="center" vertical="center" wrapText="1"/>
    </xf>
    <xf numFmtId="0" fontId="39" fillId="0" borderId="44" xfId="20" applyFont="1" applyFill="1" applyBorder="1" applyAlignment="1">
      <alignment horizontal="center" vertical="center"/>
    </xf>
    <xf numFmtId="0" fontId="39" fillId="0" borderId="45" xfId="20" applyFont="1" applyFill="1" applyBorder="1" applyAlignment="1">
      <alignment horizontal="center" vertical="center"/>
    </xf>
    <xf numFmtId="0" fontId="39" fillId="0" borderId="47" xfId="20" applyFont="1" applyFill="1" applyBorder="1" applyAlignment="1">
      <alignment horizontal="center" vertical="center"/>
    </xf>
    <xf numFmtId="0" fontId="39" fillId="3" borderId="44" xfId="8" applyFont="1" applyFill="1" applyBorder="1" applyAlignment="1">
      <alignment horizontal="center" vertical="center" wrapText="1"/>
    </xf>
    <xf numFmtId="0" fontId="39" fillId="3" borderId="47" xfId="8" applyFont="1" applyFill="1" applyBorder="1" applyAlignment="1">
      <alignment horizontal="center" vertical="center" wrapText="1"/>
    </xf>
    <xf numFmtId="0" fontId="39" fillId="0" borderId="44" xfId="8" applyFont="1" applyBorder="1" applyAlignment="1">
      <alignment horizontal="center" vertical="center"/>
    </xf>
    <xf numFmtId="0" fontId="39" fillId="0" borderId="47" xfId="8" applyFont="1" applyBorder="1" applyAlignment="1">
      <alignment horizontal="center" vertical="center"/>
    </xf>
    <xf numFmtId="0" fontId="38" fillId="3" borderId="48" xfId="8" applyFont="1" applyFill="1" applyBorder="1" applyAlignment="1">
      <alignment horizontal="center" vertical="center" wrapText="1"/>
    </xf>
    <xf numFmtId="0" fontId="40" fillId="0" borderId="49" xfId="8" applyFont="1" applyBorder="1" applyAlignment="1">
      <alignment horizontal="center" vertical="center" wrapText="1"/>
    </xf>
  </cellXfs>
  <cellStyles count="27">
    <cellStyle name="Comma" xfId="1" builtinId="3"/>
    <cellStyle name="Comma 2" xfId="7" xr:uid="{00000000-0005-0000-0000-000001000000}"/>
    <cellStyle name="Comma 2 2" xfId="6" xr:uid="{00000000-0005-0000-0000-000002000000}"/>
    <cellStyle name="Comma 3" xfId="15" xr:uid="{00000000-0005-0000-0000-000003000000}"/>
    <cellStyle name="Hyperlink" xfId="17" builtinId="8" customBuiltin="1"/>
    <cellStyle name="Hyperlink 2" xfId="22" xr:uid="{00000000-0005-0000-0000-000005000000}"/>
    <cellStyle name="Hyperlink 2 2" xfId="24" xr:uid="{00000000-0005-0000-0000-000006000000}"/>
    <cellStyle name="Hyperlink 3" xfId="25" xr:uid="{00000000-0005-0000-0000-000007000000}"/>
    <cellStyle name="Normal" xfId="0" builtinId="0"/>
    <cellStyle name="Normal 2" xfId="8" xr:uid="{00000000-0005-0000-0000-000009000000}"/>
    <cellStyle name="Normal 2 2" xfId="4" xr:uid="{00000000-0005-0000-0000-00000A000000}"/>
    <cellStyle name="Normal 3" xfId="3" xr:uid="{00000000-0005-0000-0000-00000B000000}"/>
    <cellStyle name="Normal 3 2" xfId="20" xr:uid="{00000000-0005-0000-0000-00000C000000}"/>
    <cellStyle name="Normal 3 2 2" xfId="23" xr:uid="{00000000-0005-0000-0000-00000D000000}"/>
    <cellStyle name="Normal 4" xfId="13" xr:uid="{00000000-0005-0000-0000-00000E000000}"/>
    <cellStyle name="Normal 5" xfId="16" xr:uid="{00000000-0005-0000-0000-00000F000000}"/>
    <cellStyle name="Normal 5 2" xfId="19" xr:uid="{00000000-0005-0000-0000-000010000000}"/>
    <cellStyle name="Normal 5 3" xfId="26" xr:uid="{00000000-0005-0000-0000-000011000000}"/>
    <cellStyle name="Normal 6" xfId="18" xr:uid="{00000000-0005-0000-0000-000012000000}"/>
    <cellStyle name="Normal 7" xfId="21" xr:uid="{00000000-0005-0000-0000-000013000000}"/>
    <cellStyle name="Normal_PREDICTED READINESS CALCULATOR (FRP GNFPP)" xfId="9" xr:uid="{00000000-0005-0000-0000-000014000000}"/>
    <cellStyle name="Normal1" xfId="10" xr:uid="{00000000-0005-0000-0000-000015000000}"/>
    <cellStyle name="Normal2" xfId="11" xr:uid="{00000000-0005-0000-0000-000016000000}"/>
    <cellStyle name="Percent" xfId="2" builtinId="5"/>
    <cellStyle name="Percent 2" xfId="12" xr:uid="{00000000-0005-0000-0000-000018000000}"/>
    <cellStyle name="Percent 2 2" xfId="5" xr:uid="{00000000-0005-0000-0000-000019000000}"/>
    <cellStyle name="Percent 3" xfId="14" xr:uid="{00000000-0005-0000-0000-00001A000000}"/>
  </cellStyles>
  <dxfs count="616">
    <dxf>
      <fill>
        <patternFill>
          <bgColor theme="9" tint="0.79998168889431442"/>
        </patternFill>
      </fill>
    </dxf>
    <dxf>
      <fill>
        <patternFill>
          <bgColor theme="9" tint="0.79998168889431442"/>
        </patternFill>
      </fill>
    </dxf>
    <dxf>
      <fill>
        <patternFill>
          <bgColor theme="0" tint="-0.24994659260841701"/>
        </patternFill>
      </fill>
    </dxf>
    <dxf>
      <font>
        <color rgb="FFFF7979"/>
      </font>
    </dxf>
    <dxf>
      <font>
        <color rgb="FFFF7979"/>
      </font>
    </dxf>
    <dxf>
      <font>
        <color rgb="FFFFFF99"/>
      </font>
    </dxf>
    <dxf>
      <font>
        <color rgb="FFFF7979"/>
      </font>
    </dxf>
    <dxf>
      <font>
        <color rgb="FFFF7979"/>
      </font>
    </dxf>
    <dxf>
      <font>
        <color rgb="FFFFFF99"/>
      </font>
    </dxf>
    <dxf>
      <font>
        <color rgb="FFFFFF99"/>
      </font>
    </dxf>
    <dxf>
      <font>
        <color rgb="FF66FF66"/>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FFFF99"/>
      </font>
    </dxf>
    <dxf>
      <font>
        <color rgb="FF66FF66"/>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FF7979"/>
      </font>
    </dxf>
    <dxf>
      <font>
        <color rgb="FFFFFF99"/>
      </font>
    </dxf>
    <dxf>
      <font>
        <color rgb="FFFFFF99"/>
      </font>
    </dxf>
    <dxf>
      <font>
        <color rgb="FFFF7979"/>
      </font>
    </dxf>
    <dxf>
      <font>
        <color rgb="FFFFFF99"/>
      </font>
    </dxf>
    <dxf>
      <font>
        <color rgb="FFFF7979"/>
      </font>
    </dxf>
    <dxf>
      <font>
        <color rgb="FFFF7979"/>
      </font>
    </dxf>
    <dxf>
      <font>
        <color rgb="FFFF7979"/>
      </font>
    </dxf>
    <dxf>
      <font>
        <color rgb="FFFFFF99"/>
      </font>
    </dxf>
    <dxf>
      <font>
        <color rgb="FF66FF66"/>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FFFF99"/>
      </font>
    </dxf>
    <dxf>
      <font>
        <color rgb="FF66FF66"/>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66FF66"/>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FF7979"/>
      </font>
    </dxf>
    <dxf>
      <font>
        <color rgb="FFFF7979"/>
      </font>
    </dxf>
    <dxf>
      <font>
        <color rgb="FFFFFF99"/>
      </font>
    </dxf>
    <dxf>
      <font>
        <color rgb="FF66FF66"/>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59</xdr:row>
      <xdr:rowOff>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0" y="1038225"/>
          <a:ext cx="0" cy="7067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2.bin"/><Relationship Id="rId1" Type="http://schemas.openxmlformats.org/officeDocument/2006/relationships/hyperlink" Target="https://flankspeed.sharepoint-mil.us.mcas-gov.us/sites/CPF-CNAP-HQ/N42/N422/SharedDocuments/Forms/AllItems.aspx?RootFolder=%2Fsites%2FCPF%2DCNAP%2DHQ%2FN42%2FN422%2FSharedDocuments%2FN422C%20NAMP%2FMESMs&amp;FolderCTID=0x012000DF16210E418C3840B293E75187CA959E"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M30"/>
  <sheetViews>
    <sheetView showGridLines="0" tabSelected="1" workbookViewId="0">
      <selection activeCell="A21" sqref="A21"/>
    </sheetView>
  </sheetViews>
  <sheetFormatPr defaultRowHeight="15" x14ac:dyDescent="0.25"/>
  <cols>
    <col min="1" max="1" width="60.85546875" bestFit="1" customWidth="1"/>
    <col min="2" max="2" width="13.5703125" customWidth="1"/>
    <col min="3" max="3" width="5.7109375" customWidth="1"/>
    <col min="4" max="4" width="11.42578125" customWidth="1"/>
  </cols>
  <sheetData>
    <row r="1" spans="1:13" s="157" customFormat="1" ht="15.75" thickBot="1" x14ac:dyDescent="0.3">
      <c r="A1" s="398" t="s">
        <v>0</v>
      </c>
      <c r="B1" s="399"/>
      <c r="C1" s="315" t="s">
        <v>1</v>
      </c>
      <c r="D1" s="156" t="s">
        <v>2</v>
      </c>
    </row>
    <row r="2" spans="1:13" s="154" customFormat="1" x14ac:dyDescent="0.25">
      <c r="A2" s="316" t="str">
        <f>'VFA (12E 17 Crew 6 ARS)'!A1</f>
        <v>Readiness Standards VFA F-18(E) 12 Plane/17 Crew/6 ARS</v>
      </c>
      <c r="B2" s="317" t="s">
        <v>3</v>
      </c>
      <c r="C2" s="320">
        <f>'VFA (12E 17 Crew 6 ARS)'!AD1</f>
        <v>9.01</v>
      </c>
      <c r="D2" s="318">
        <f>'VFA (12E 17 Crew 6 ARS)'!M1</f>
        <v>44835</v>
      </c>
      <c r="E2" s="283" t="str">
        <f t="shared" ref="E2:E27" ca="1" si="0">IF(D2&gt;NOW()-90," ! NEW","")</f>
        <v/>
      </c>
      <c r="H2" s="312"/>
      <c r="I2" s="312"/>
      <c r="J2" s="312"/>
      <c r="K2" s="312"/>
      <c r="L2" s="312"/>
      <c r="M2" s="312"/>
    </row>
    <row r="3" spans="1:13" s="154" customFormat="1" x14ac:dyDescent="0.25">
      <c r="A3" s="282" t="str">
        <f>'VFA (12E 17 Crew 5 ARS)'!A1</f>
        <v>Readiness Standards VFA F-18(E) 12 Plane/17 Crew/5 ARS</v>
      </c>
      <c r="B3" s="213" t="s">
        <v>3</v>
      </c>
      <c r="C3" s="321">
        <f>'VFA (12E 17 Crew 5 ARS)'!AD1</f>
        <v>9.02</v>
      </c>
      <c r="D3" s="284">
        <f>'VFA (12E 17 Crew 5 ARS)'!M1</f>
        <v>44835</v>
      </c>
      <c r="E3" s="283" t="str">
        <f t="shared" ca="1" si="0"/>
        <v/>
      </c>
    </row>
    <row r="4" spans="1:13" s="154" customFormat="1" x14ac:dyDescent="0.25">
      <c r="A4" s="282" t="str">
        <f>'VFA (12E 17 Crew 4 ARS)'!A1</f>
        <v>Readiness Standards VFA F-18(E) 12 Plane/17 Crew/4 ARS</v>
      </c>
      <c r="B4" s="213" t="s">
        <v>3</v>
      </c>
      <c r="C4" s="321">
        <f>'VFA (12E 17 Crew 4 ARS)'!AD1</f>
        <v>9.0299999999999994</v>
      </c>
      <c r="D4" s="284">
        <f>'VFA (12E 17 Crew 4 ARS)'!M1</f>
        <v>44835</v>
      </c>
      <c r="E4" s="283" t="str">
        <f t="shared" ca="1" si="0"/>
        <v/>
      </c>
    </row>
    <row r="5" spans="1:13" s="154" customFormat="1" x14ac:dyDescent="0.25">
      <c r="A5" s="282" t="str">
        <f>'VFA (12E 17 Crew No ARS)'!A1</f>
        <v>Readiness Standards VFA F-18(E) 12 Plane/17 Crew/No ARS</v>
      </c>
      <c r="B5" s="213" t="s">
        <v>3</v>
      </c>
      <c r="C5" s="321">
        <f>'VFA (12E 17 Crew No ARS)'!AD1</f>
        <v>9.0399999999999991</v>
      </c>
      <c r="D5" s="284">
        <f>'VFA (12E 17 Crew No ARS)'!M1</f>
        <v>44835</v>
      </c>
      <c r="E5" s="283" t="str">
        <f t="shared" ca="1" si="0"/>
        <v/>
      </c>
    </row>
    <row r="6" spans="1:13" s="154" customFormat="1" x14ac:dyDescent="0.25">
      <c r="A6" s="282" t="str">
        <f>'VFA (12E 18 Crew 6 ARS)'!A1:G1</f>
        <v>Readiness Standards VFA F-18(E) 12 Plane/18 Crew/6 ARS</v>
      </c>
      <c r="B6" s="213" t="s">
        <v>3</v>
      </c>
      <c r="C6" s="321">
        <f>'VFA (12E 18 Crew 6 ARS)'!AD1</f>
        <v>9.0500000000000007</v>
      </c>
      <c r="D6" s="284">
        <f>'VFA (12E 18 Crew 6 ARS)'!M1</f>
        <v>44835</v>
      </c>
      <c r="E6" s="283" t="str">
        <f t="shared" ca="1" si="0"/>
        <v/>
      </c>
    </row>
    <row r="7" spans="1:13" s="154" customFormat="1" x14ac:dyDescent="0.25">
      <c r="A7" s="282" t="str">
        <f>'VFA (12E 18 Crew 5 ARS)'!A1:G1</f>
        <v>Readiness Standards VFA F-18(E) 12 Plane 18/Crew/5 ARS</v>
      </c>
      <c r="B7" s="213" t="s">
        <v>3</v>
      </c>
      <c r="C7" s="321">
        <f>'VFA (12E 18 Crew 5 ARS)'!AD1</f>
        <v>9.06</v>
      </c>
      <c r="D7" s="284">
        <f>'VFA (12E 18 Crew 5 ARS)'!M1</f>
        <v>44835</v>
      </c>
      <c r="E7" s="283" t="str">
        <f t="shared" ca="1" si="0"/>
        <v/>
      </c>
    </row>
    <row r="8" spans="1:13" s="154" customFormat="1" x14ac:dyDescent="0.25">
      <c r="A8" s="282" t="str">
        <f>'VFA (12E 18 Crew 4 ARS)'!A1:G1</f>
        <v>Readiness Standards VFA F-18(E) 12 Plane/18 Crew/4 ARS</v>
      </c>
      <c r="B8" s="213" t="s">
        <v>3</v>
      </c>
      <c r="C8" s="321">
        <f>'VFA (12E 18 Crew 4 ARS)'!AD1</f>
        <v>9.07</v>
      </c>
      <c r="D8" s="284">
        <f>'VFA (12E 18 Crew 4 ARS)'!M1</f>
        <v>44835</v>
      </c>
      <c r="E8" s="283" t="str">
        <f t="shared" ca="1" si="0"/>
        <v/>
      </c>
    </row>
    <row r="9" spans="1:13" s="154" customFormat="1" x14ac:dyDescent="0.25">
      <c r="A9" s="282" t="str">
        <f>'VFA (12E 18 Crew No ARS)'!A1</f>
        <v>Readiness Standards VFA F-18(E) 12 Plane/18 Crew/No ARS</v>
      </c>
      <c r="B9" s="213" t="s">
        <v>3</v>
      </c>
      <c r="C9" s="321">
        <f>'VFA (12E 18 Crew No ARS)'!AD1</f>
        <v>9.08</v>
      </c>
      <c r="D9" s="284">
        <f>'VFA (12E 18 Crew No ARS)'!M1</f>
        <v>44835</v>
      </c>
      <c r="E9" s="283" t="str">
        <f t="shared" ca="1" si="0"/>
        <v/>
      </c>
    </row>
    <row r="10" spans="1:13" s="154" customFormat="1" x14ac:dyDescent="0.25">
      <c r="A10" s="282" t="str">
        <f>'VFA (11E 16 Crew 4 ARS)'!A1:G1</f>
        <v>Readiness Standards VFA F-18(E) 11 Plane/16 Crew/4 ARS</v>
      </c>
      <c r="B10" s="213" t="s">
        <v>3</v>
      </c>
      <c r="C10" s="321">
        <f>'VFA (11E 16 Crew 4 ARS)'!AD1</f>
        <v>9.09</v>
      </c>
      <c r="D10" s="284">
        <f>'VFA (11E 16 Crew 4 ARS)'!M1</f>
        <v>44835</v>
      </c>
      <c r="E10" s="283" t="str">
        <f t="shared" ca="1" si="0"/>
        <v/>
      </c>
    </row>
    <row r="11" spans="1:13" s="154" customFormat="1" x14ac:dyDescent="0.25">
      <c r="A11" s="282" t="str">
        <f>'VFA (10E 15 Crew 4 ARS)'!A1</f>
        <v>Readiness Standards VFA F-18(E) 10 Plane/15 Crew/4 ARS</v>
      </c>
      <c r="B11" s="213" t="s">
        <v>3</v>
      </c>
      <c r="C11" s="321">
        <f>'VFA (10E 15 Crew 4 ARS)'!AD1</f>
        <v>9.1</v>
      </c>
      <c r="D11" s="284">
        <f>'VFA (10E 15 Crew 4 ARS)'!M1</f>
        <v>44835</v>
      </c>
      <c r="E11" s="283" t="str">
        <f t="shared" ca="1" si="0"/>
        <v/>
      </c>
    </row>
    <row r="12" spans="1:13" s="154" customFormat="1" x14ac:dyDescent="0.25">
      <c r="A12" s="282" t="str">
        <f>'VFA (10E 15 Crew No ARS)'!A1</f>
        <v>Readiness Standards VFA F-18(E) 10 Plane/15 Crew/No ARS</v>
      </c>
      <c r="B12" s="213" t="s">
        <v>3</v>
      </c>
      <c r="C12" s="321">
        <f>'VFA (10E 15 Crew No ARS)'!AD1</f>
        <v>9.11</v>
      </c>
      <c r="D12" s="284">
        <f>'VFA (10E 15 Crew No ARS)'!M1</f>
        <v>44835</v>
      </c>
      <c r="E12" s="283" t="str">
        <f t="shared" ca="1" si="0"/>
        <v/>
      </c>
    </row>
    <row r="13" spans="1:13" s="154" customFormat="1" x14ac:dyDescent="0.25">
      <c r="A13" s="282" t="str">
        <f>'VFA (10E 16 Crew 4 ARS)'!A1:G1</f>
        <v>Readiness Standards VFA F-18(E) 10 Plane/16 Crew/4 ARS</v>
      </c>
      <c r="B13" s="213" t="s">
        <v>3</v>
      </c>
      <c r="C13" s="321">
        <f>'VFA (10E 16 Crew 4 ARS)'!AD1</f>
        <v>9.1199999999999992</v>
      </c>
      <c r="D13" s="284">
        <f>'VFA (10E 16 Crew 4 ARS)'!M1</f>
        <v>44835</v>
      </c>
      <c r="E13" s="283" t="str">
        <f t="shared" ca="1" si="0"/>
        <v/>
      </c>
    </row>
    <row r="14" spans="1:13" s="154" customFormat="1" x14ac:dyDescent="0.25">
      <c r="A14" s="282" t="str">
        <f>'VFA (10E 16 Crew No ARS)'!A1:G1</f>
        <v>Readiness Standards VFA F-18(E) 10 Plane/16 Crew/No ARS</v>
      </c>
      <c r="B14" s="213" t="s">
        <v>3</v>
      </c>
      <c r="C14" s="321">
        <f>'VFA (10E 16 Crew No ARS)'!AD1</f>
        <v>9.1300000000000008</v>
      </c>
      <c r="D14" s="284">
        <f>'VFA (10E 16 Crew No ARS)'!M1</f>
        <v>44835</v>
      </c>
      <c r="E14" s="283" t="str">
        <f t="shared" ca="1" si="0"/>
        <v/>
      </c>
    </row>
    <row r="15" spans="1:13" s="154" customFormat="1" x14ac:dyDescent="0.25">
      <c r="A15" s="282" t="str">
        <f>'VFA (12E) FDNF (6 ARS) DRRS'!A1</f>
        <v>Readiness Standards VFA F-18(E) 12 Plane FDNF 6 ARS</v>
      </c>
      <c r="B15" s="213" t="s">
        <v>3</v>
      </c>
      <c r="C15" s="321">
        <f>'VFA (12E) FDNF (6 ARS) DRRS'!AD1</f>
        <v>9.14</v>
      </c>
      <c r="D15" s="284">
        <f>'VFA (12E) FDNF (6 ARS) DRRS'!M1</f>
        <v>44835</v>
      </c>
      <c r="E15" s="283" t="str">
        <f t="shared" ca="1" si="0"/>
        <v/>
      </c>
    </row>
    <row r="16" spans="1:13" s="154" customFormat="1" x14ac:dyDescent="0.25">
      <c r="A16" s="282" t="str">
        <f>'VFA (12E) FDNF (4 ARS) DRRS'!A1</f>
        <v>Readiness Standards VFA F-18(E) 12 Plane FDNF 4 ARS</v>
      </c>
      <c r="B16" s="213" t="s">
        <v>3</v>
      </c>
      <c r="C16" s="321">
        <f>'VFA (12E) FDNF (4 ARS) DRRS'!AD1</f>
        <v>9.15</v>
      </c>
      <c r="D16" s="284">
        <f>'VFA (12E) FDNF (4 ARS) DRRS'!M1</f>
        <v>44835</v>
      </c>
      <c r="E16" s="283" t="str">
        <f t="shared" ca="1" si="0"/>
        <v/>
      </c>
    </row>
    <row r="17" spans="1:5" s="154" customFormat="1" x14ac:dyDescent="0.25">
      <c r="A17" s="282" t="str">
        <f>'VFA (12E) FDNF (No ARS) DRRS'!A1:G1</f>
        <v>Readiness Standards VFA F-18(E) 12 Plane FDNF No ARS</v>
      </c>
      <c r="B17" s="213" t="s">
        <v>3</v>
      </c>
      <c r="C17" s="321">
        <f>'VFA (12E) FDNF (No ARS) DRRS'!AD1</f>
        <v>9.16</v>
      </c>
      <c r="D17" s="284">
        <f>'VFA (12E) FDNF (No ARS) DRRS'!M1</f>
        <v>44835</v>
      </c>
      <c r="E17" s="283" t="str">
        <f t="shared" ca="1" si="0"/>
        <v/>
      </c>
    </row>
    <row r="18" spans="1:5" s="154" customFormat="1" x14ac:dyDescent="0.25">
      <c r="A18" s="282" t="str">
        <f>'VFA (10E) FDNF (6 ARS) DRRS'!A1</f>
        <v>Readiness Standards VFA F-18(E) 10 Plane FDNF 6 ARS</v>
      </c>
      <c r="B18" s="213" t="s">
        <v>3</v>
      </c>
      <c r="C18" s="321">
        <f>'VFA (10E) FDNF (6 ARS) DRRS'!AD1</f>
        <v>9.17</v>
      </c>
      <c r="D18" s="284">
        <f>'VFA (10E) FDNF (6 ARS) DRRS'!M1</f>
        <v>44835</v>
      </c>
      <c r="E18" s="283" t="str">
        <f t="shared" ca="1" si="0"/>
        <v/>
      </c>
    </row>
    <row r="19" spans="1:5" s="154" customFormat="1" x14ac:dyDescent="0.25">
      <c r="A19" s="282" t="str">
        <f>'VFA (10E) FDNF (4 ARS) DRRS'!A1</f>
        <v>Readiness Standards VFA F-18(E) 10 Plane FDNF 4 ARS</v>
      </c>
      <c r="B19" s="213" t="s">
        <v>3</v>
      </c>
      <c r="C19" s="321">
        <f>'VFA (10E) FDNF (4 ARS) DRRS'!AD1</f>
        <v>9.18</v>
      </c>
      <c r="D19" s="284">
        <f>'VFA (10E) FDNF (4 ARS) DRRS'!M1</f>
        <v>44835</v>
      </c>
      <c r="E19" s="283" t="str">
        <f t="shared" ca="1" si="0"/>
        <v/>
      </c>
    </row>
    <row r="20" spans="1:5" s="154" customFormat="1" x14ac:dyDescent="0.25">
      <c r="A20" s="282" t="str">
        <f>'VFA (10E) FDNF (No ARS) DRRS'!A1</f>
        <v>Readiness Standards VFA F-18(E) 10 Plane FDNF No ARS</v>
      </c>
      <c r="B20" s="213" t="s">
        <v>3</v>
      </c>
      <c r="C20" s="321">
        <f>'VFA (10E) FDNF (No ARS) DRRS'!AD1</f>
        <v>9.19</v>
      </c>
      <c r="D20" s="284">
        <f>'VFA (10E) FDNF (No ARS) DRRS'!M1</f>
        <v>44835</v>
      </c>
      <c r="E20" s="283" t="str">
        <f t="shared" ca="1" si="0"/>
        <v/>
      </c>
    </row>
    <row r="21" spans="1:5" s="154" customFormat="1" x14ac:dyDescent="0.25">
      <c r="A21" s="282" t="str">
        <f>'FA-18E Reduced MET Matrix'!C2</f>
        <v>Navy F/A-18E TMS Reduced MET to Mission System Map</v>
      </c>
      <c r="B21" s="214"/>
      <c r="C21" s="322"/>
      <c r="D21" s="284">
        <f>'FA-18E Reduced MET Matrix'!B1</f>
        <v>43983</v>
      </c>
      <c r="E21" s="283" t="str">
        <f t="shared" ca="1" si="0"/>
        <v/>
      </c>
    </row>
    <row r="22" spans="1:5" s="154" customFormat="1" x14ac:dyDescent="0.25">
      <c r="A22" s="282" t="str">
        <f>'FA-18EF Mission System Summary'!A1</f>
        <v>FA-18E-F Mission System Utilization per Flight Task</v>
      </c>
      <c r="B22" s="214"/>
      <c r="C22" s="322"/>
      <c r="D22" s="284">
        <f>'FA-18EF Mission System Summary'!J1</f>
        <v>44825</v>
      </c>
      <c r="E22" s="283" t="str">
        <f t="shared" ca="1" si="0"/>
        <v/>
      </c>
    </row>
    <row r="23" spans="1:5" s="154" customFormat="1" x14ac:dyDescent="0.25">
      <c r="A23" s="282" t="str">
        <f>'VFA E-F Mission Systems'!A1</f>
        <v>Mission System Groups VFA FA-18 E-F</v>
      </c>
      <c r="B23" s="214"/>
      <c r="C23" s="322"/>
      <c r="D23" s="284">
        <f>'VFA E-F Mission Systems'!E1</f>
        <v>44834</v>
      </c>
      <c r="E23" s="283" t="str">
        <f t="shared" ca="1" si="0"/>
        <v/>
      </c>
    </row>
    <row r="24" spans="1:5" s="154" customFormat="1" x14ac:dyDescent="0.25">
      <c r="A24" s="282" t="s">
        <v>4</v>
      </c>
      <c r="B24" s="214"/>
      <c r="C24" s="322"/>
      <c r="D24" s="284"/>
      <c r="E24" s="283" t="str">
        <f t="shared" ca="1" si="0"/>
        <v/>
      </c>
    </row>
    <row r="25" spans="1:5" s="154" customFormat="1" x14ac:dyDescent="0.25">
      <c r="A25" s="363"/>
      <c r="B25" s="364"/>
      <c r="C25" s="365"/>
      <c r="D25" s="366"/>
      <c r="E25" s="283" t="str">
        <f t="shared" ca="1" si="0"/>
        <v/>
      </c>
    </row>
    <row r="26" spans="1:5" s="154" customFormat="1" x14ac:dyDescent="0.25">
      <c r="A26" s="363"/>
      <c r="B26" s="364"/>
      <c r="C26" s="365"/>
      <c r="D26" s="366"/>
      <c r="E26" s="283" t="str">
        <f t="shared" ca="1" si="0"/>
        <v/>
      </c>
    </row>
    <row r="27" spans="1:5" s="154" customFormat="1" ht="15.75" thickBot="1" x14ac:dyDescent="0.3">
      <c r="A27" s="155"/>
      <c r="B27" s="215"/>
      <c r="C27" s="323"/>
      <c r="D27" s="285"/>
      <c r="E27" s="283" t="str">
        <f t="shared" ca="1" si="0"/>
        <v/>
      </c>
    </row>
    <row r="28" spans="1:5" s="154" customFormat="1" x14ac:dyDescent="0.25"/>
    <row r="29" spans="1:5" s="154" customFormat="1" x14ac:dyDescent="0.25"/>
    <row r="30" spans="1:5" s="154" customFormat="1" x14ac:dyDescent="0.25">
      <c r="A30" s="153" t="s">
        <v>5</v>
      </c>
      <c r="B30" s="153"/>
      <c r="C30" s="153"/>
    </row>
  </sheetData>
  <mergeCells count="1">
    <mergeCell ref="A1:B1"/>
  </mergeCells>
  <hyperlinks>
    <hyperlink ref="A2" location="'VFA (12E 17 Crew 6 ARS)'!A1" display="'VFA (12E 17 Crew 6 ARS)'!A1" xr:uid="{00000000-0004-0000-0000-000000000000}"/>
    <hyperlink ref="A3" location="'VFA (12E 17 Crew 5 ARS)'!A1" display="'VFA (12E 17 Crew 5 ARS)'!A1" xr:uid="{00000000-0004-0000-0000-000001000000}"/>
    <hyperlink ref="A4" location="'VFA (12E 17 Crew 4 ARS)'!A1" display="'VFA (12E 17 Crew 4 ARS)'!A1" xr:uid="{00000000-0004-0000-0000-000002000000}"/>
    <hyperlink ref="A12" location="'VFA (10E 15 Crew No ARS)'!A1" display="'VFA (10E 15 Crew No ARS)'!A1" xr:uid="{00000000-0004-0000-0000-000003000000}"/>
    <hyperlink ref="A15" location="'VFA (12E) FDNF (6 ARS) DRRS'!A1" display="'VFA (12E) FDNF (6 ARS) DRRS'!A1" xr:uid="{00000000-0004-0000-0000-000004000000}"/>
    <hyperlink ref="A16" location="'VFA (12E) FDNF (4 ARS) DRRS'!A1" display="'VFA (12E) FDNF (4 ARS) DRRS'!A1" xr:uid="{00000000-0004-0000-0000-000005000000}"/>
    <hyperlink ref="A18" location="'VFA (10E) FDNF (6 ARS) DRRS'!A1" display="'VFA (10E) FDNF (6 ARS) DRRS'!A1" xr:uid="{00000000-0004-0000-0000-000006000000}"/>
    <hyperlink ref="A19" location="'VFA (10E) FDNF (4 ARS) DRRS'!A1" display="'VFA (10E) FDNF (4 ARS) DRRS'!A1" xr:uid="{00000000-0004-0000-0000-000007000000}"/>
    <hyperlink ref="A20" location="'VFA (10E) FDNF (No ARS) DRRS'!A1" display="'VFA (10E) FDNF (No ARS) DRRS'!A1" xr:uid="{00000000-0004-0000-0000-000008000000}"/>
    <hyperlink ref="A17" location="'VFA (12E) FDNF (No ARS) DRRS'!A1" display="'VFA (12E) FDNF (No ARS) DRRS'!A1" xr:uid="{00000000-0004-0000-0000-000009000000}"/>
    <hyperlink ref="A11" location="'VFA (10E 15 Crew 4 ARS)'!A1" display="'VFA (10E 15 Crew 4 ARS)'!A1" xr:uid="{00000000-0004-0000-0000-00000A000000}"/>
    <hyperlink ref="A6" location="'VFA (12E 18 Crew 6 ARS)'!A1" display="'VFA (12E 18 Crew 6 ARS)'!A1" xr:uid="{00000000-0004-0000-0000-00000B000000}"/>
    <hyperlink ref="A7" location="'VFA (12E 18 Crew 5 ARS)'!A1" display="'VFA (12E 18 Crew 5 ARS)'!A1" xr:uid="{00000000-0004-0000-0000-00000C000000}"/>
    <hyperlink ref="A8" location="'VFA (12E 18 Crew 4 ARS)'!A1" display="'VFA (12E 18 Crew 4 ARS)'!A1" xr:uid="{00000000-0004-0000-0000-00000D000000}"/>
    <hyperlink ref="A13" location="'VFA (10E 16 Crew 4 ARS)'!A1" display="'VFA (10E 16 Crew 4 ARS)'!A1" xr:uid="{00000000-0004-0000-0000-00000E000000}"/>
    <hyperlink ref="A14" location="'VFA (10E 16 Crew No ARS)'!A1" display="'VFA (10E 16 Crew No ARS)'!A1" xr:uid="{00000000-0004-0000-0000-00000F000000}"/>
    <hyperlink ref="A10" location="'VFA (11E 16 Crew 4 ARS)'!A1" display="'VFA (11E 16 Crew 4 ARS)'!A1" xr:uid="{00000000-0004-0000-0000-000010000000}"/>
    <hyperlink ref="B2" location="'VFA (12E 17 Crew 6 ARS)'!A119" display="AMFOM" xr:uid="{00000000-0004-0000-0000-000011000000}"/>
    <hyperlink ref="B3" location="'VFA (12E 17 Crew 5 ARS)'!A119" display="AMFOM" xr:uid="{00000000-0004-0000-0000-000012000000}"/>
    <hyperlink ref="B4" location="'VFA (12E 17 Crew 4 ARS)'!A119" display="AMFOM" xr:uid="{00000000-0004-0000-0000-000013000000}"/>
    <hyperlink ref="B6" location="'VFA (12E 18 Crew 6 ARS)'!A119" display="AMFOM" xr:uid="{00000000-0004-0000-0000-000014000000}"/>
    <hyperlink ref="B7" location="'VFA (12E 18 Crew 5 ARS)'!A119" display="AMFOM" xr:uid="{00000000-0004-0000-0000-000015000000}"/>
    <hyperlink ref="B8" location="'VFA (12E 18 Crew 4 ARS)'!A119" display="AMFOM" xr:uid="{00000000-0004-0000-0000-000016000000}"/>
    <hyperlink ref="B10" location="'VFA (11E 16 Crew 4 ARS)'!A119" display="AMFOM" xr:uid="{00000000-0004-0000-0000-000017000000}"/>
    <hyperlink ref="B11" location="'VFA (10E 15 Crew 4 ARS)'!A119" display="AMFOM" xr:uid="{00000000-0004-0000-0000-000018000000}"/>
    <hyperlink ref="B12" location="'VFA (10E 15 Crew No ARS)'!A119" display="AMFOM" xr:uid="{00000000-0004-0000-0000-000019000000}"/>
    <hyperlink ref="B13" location="'VFA (10E 16 Crew 4 ARS)'!A119" display="AMFOM" xr:uid="{00000000-0004-0000-0000-00001A000000}"/>
    <hyperlink ref="B14" location="'VFA (10E 16 Crew No ARS)'!A119" display="AMFOM" xr:uid="{00000000-0004-0000-0000-00001B000000}"/>
    <hyperlink ref="B15" location="'VFA (12E) FDNF (6 ARS) DRRS'!A119" display="AMFOM" xr:uid="{00000000-0004-0000-0000-00001C000000}"/>
    <hyperlink ref="B16" location="'VFA (12E) FDNF (4 ARS) DRRS'!A119" display="AMFOM" xr:uid="{00000000-0004-0000-0000-00001D000000}"/>
    <hyperlink ref="B17" location="'VFA (12E) FDNF (No ARS) DRRS'!A119" display="AMFOM" xr:uid="{00000000-0004-0000-0000-00001E000000}"/>
    <hyperlink ref="B18" location="'VFA (10E) FDNF (6 ARS) DRRS'!A119" display="AMFOM" xr:uid="{00000000-0004-0000-0000-00001F000000}"/>
    <hyperlink ref="B19" location="'VFA (10E) FDNF (4 ARS) DRRS'!A119" display="AMFOM" xr:uid="{00000000-0004-0000-0000-000020000000}"/>
    <hyperlink ref="B20" location="'VFA (10E) FDNF (No ARS) DRRS'!A119" display="AMFOM" xr:uid="{00000000-0004-0000-0000-000021000000}"/>
    <hyperlink ref="A23" location="'VFA E-F Mission Systems'!A1" display="'VFA E-F Mission Systems'!A1" xr:uid="{00000000-0004-0000-0000-000022000000}"/>
    <hyperlink ref="A21" location="'FA-18E Reduced MET Matrix'!A1" display="'FA-18E Reduced MET Matrix'!A1" xr:uid="{00000000-0004-0000-0000-000023000000}"/>
    <hyperlink ref="A24" location="Definitions!A1" display="Definitions" xr:uid="{00000000-0004-0000-0000-000024000000}"/>
    <hyperlink ref="A5" location="'VFA (12E 17 Crew No ARS)'!A1" display="'VFA (12E 17 Crew No ARS)'!A1" xr:uid="{00000000-0004-0000-0000-000025000000}"/>
    <hyperlink ref="B5" location="'VFA (12E 17 Crew No ARS)'!A119" display="AMFOM" xr:uid="{00000000-0004-0000-0000-000026000000}"/>
    <hyperlink ref="B9" location="'VFA (12E 18 Crew No ARS)'!A119" display="AMFOM" xr:uid="{00000000-0004-0000-0000-000027000000}"/>
    <hyperlink ref="A9" location="'VFA (12E 18 Crew No ARS)'!A1" display="'VFA (12E 18 Crew No ARS)'!A1" xr:uid="{00000000-0004-0000-0000-000028000000}"/>
    <hyperlink ref="A22" location="'FA-18EF Mission System Summary'!A1" display="'FA-18EF Mission System Summary'!A1" xr:uid="{00000000-0004-0000-0000-000029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C36"/>
  <sheetViews>
    <sheetView showGridLines="0" workbookViewId="0">
      <selection activeCell="C24" sqref="C24"/>
    </sheetView>
  </sheetViews>
  <sheetFormatPr defaultColWidth="97.5703125" defaultRowHeight="15" x14ac:dyDescent="0.25"/>
  <cols>
    <col min="1" max="1" width="9.42578125" style="160" customWidth="1"/>
    <col min="2" max="2" width="28.140625" style="160" bestFit="1" customWidth="1"/>
    <col min="3" max="3" width="107" style="160" bestFit="1" customWidth="1"/>
    <col min="4" max="16384" width="97.5703125" style="160"/>
  </cols>
  <sheetData>
    <row r="1" spans="1:3" x14ac:dyDescent="0.25">
      <c r="A1" s="158" t="s">
        <v>6</v>
      </c>
      <c r="B1" s="158" t="s">
        <v>7</v>
      </c>
      <c r="C1" s="159" t="s">
        <v>8</v>
      </c>
    </row>
    <row r="2" spans="1:3" x14ac:dyDescent="0.25">
      <c r="A2" s="221">
        <v>41091</v>
      </c>
      <c r="B2" s="297" t="s">
        <v>9</v>
      </c>
      <c r="C2" s="161" t="s">
        <v>10</v>
      </c>
    </row>
    <row r="3" spans="1:3" x14ac:dyDescent="0.25">
      <c r="A3" s="221">
        <v>41183</v>
      </c>
      <c r="B3" s="297" t="s">
        <v>11</v>
      </c>
      <c r="C3" s="161" t="s">
        <v>12</v>
      </c>
    </row>
    <row r="4" spans="1:3" x14ac:dyDescent="0.25">
      <c r="A4" s="221">
        <v>41306</v>
      </c>
      <c r="B4" s="297" t="s">
        <v>13</v>
      </c>
      <c r="C4" s="161" t="s">
        <v>14</v>
      </c>
    </row>
    <row r="5" spans="1:3" s="179" customFormat="1" x14ac:dyDescent="0.25">
      <c r="A5" s="222">
        <v>41426</v>
      </c>
      <c r="B5" s="298" t="s">
        <v>9</v>
      </c>
      <c r="C5" s="177" t="s">
        <v>15</v>
      </c>
    </row>
    <row r="6" spans="1:3" x14ac:dyDescent="0.25">
      <c r="A6" s="221">
        <v>41548</v>
      </c>
      <c r="B6" s="297" t="s">
        <v>11</v>
      </c>
      <c r="C6" s="161" t="s">
        <v>12</v>
      </c>
    </row>
    <row r="7" spans="1:3" x14ac:dyDescent="0.25">
      <c r="A7" s="221">
        <v>41913</v>
      </c>
      <c r="B7" s="297" t="s">
        <v>16</v>
      </c>
      <c r="C7" s="161" t="s">
        <v>17</v>
      </c>
    </row>
    <row r="8" spans="1:3" x14ac:dyDescent="0.25">
      <c r="A8" s="221">
        <v>41913</v>
      </c>
      <c r="B8" s="297" t="s">
        <v>11</v>
      </c>
      <c r="C8" s="161" t="s">
        <v>12</v>
      </c>
    </row>
    <row r="9" spans="1:3" x14ac:dyDescent="0.25">
      <c r="A9" s="221">
        <v>41913</v>
      </c>
      <c r="B9" s="297" t="s">
        <v>18</v>
      </c>
      <c r="C9" s="161" t="s">
        <v>19</v>
      </c>
    </row>
    <row r="10" spans="1:3" x14ac:dyDescent="0.25">
      <c r="A10" s="221">
        <v>42644</v>
      </c>
      <c r="B10" s="297" t="s">
        <v>11</v>
      </c>
      <c r="C10" s="161" t="s">
        <v>12</v>
      </c>
    </row>
    <row r="11" spans="1:3" x14ac:dyDescent="0.25">
      <c r="A11" s="221">
        <v>42736</v>
      </c>
      <c r="B11" s="297" t="s">
        <v>20</v>
      </c>
      <c r="C11" s="161" t="s">
        <v>21</v>
      </c>
    </row>
    <row r="12" spans="1:3" x14ac:dyDescent="0.25">
      <c r="A12" s="221">
        <v>42736</v>
      </c>
      <c r="B12" s="297" t="s">
        <v>9</v>
      </c>
      <c r="C12" s="161" t="s">
        <v>22</v>
      </c>
    </row>
    <row r="13" spans="1:3" x14ac:dyDescent="0.25">
      <c r="A13" s="221">
        <v>42948</v>
      </c>
      <c r="B13" s="297" t="s">
        <v>9</v>
      </c>
      <c r="C13" s="161" t="s">
        <v>23</v>
      </c>
    </row>
    <row r="14" spans="1:3" x14ac:dyDescent="0.25">
      <c r="A14" s="221">
        <v>42948</v>
      </c>
      <c r="B14" s="297" t="s">
        <v>24</v>
      </c>
      <c r="C14" s="161" t="s">
        <v>25</v>
      </c>
    </row>
    <row r="15" spans="1:3" x14ac:dyDescent="0.25">
      <c r="A15" s="221">
        <v>43009</v>
      </c>
      <c r="B15" s="297" t="s">
        <v>26</v>
      </c>
      <c r="C15" s="161" t="s">
        <v>27</v>
      </c>
    </row>
    <row r="16" spans="1:3" x14ac:dyDescent="0.25">
      <c r="A16" s="221">
        <v>43374</v>
      </c>
      <c r="B16" s="297" t="s">
        <v>26</v>
      </c>
      <c r="C16" s="161" t="s">
        <v>27</v>
      </c>
    </row>
    <row r="17" spans="1:3" s="179" customFormat="1" x14ac:dyDescent="0.25">
      <c r="A17" s="280">
        <v>43435</v>
      </c>
      <c r="B17" s="299" t="s">
        <v>9</v>
      </c>
      <c r="C17" s="281" t="s">
        <v>28</v>
      </c>
    </row>
    <row r="18" spans="1:3" s="179" customFormat="1" x14ac:dyDescent="0.25">
      <c r="A18" s="280">
        <v>43435</v>
      </c>
      <c r="B18" s="299" t="s">
        <v>9</v>
      </c>
      <c r="C18" s="281" t="s">
        <v>29</v>
      </c>
    </row>
    <row r="19" spans="1:3" x14ac:dyDescent="0.25">
      <c r="A19" s="280">
        <v>43435</v>
      </c>
      <c r="B19" s="297" t="s">
        <v>26</v>
      </c>
      <c r="C19" s="161" t="s">
        <v>30</v>
      </c>
    </row>
    <row r="20" spans="1:3" x14ac:dyDescent="0.25">
      <c r="A20" s="280">
        <v>43435</v>
      </c>
      <c r="B20" s="297" t="s">
        <v>9</v>
      </c>
      <c r="C20" s="161" t="s">
        <v>31</v>
      </c>
    </row>
    <row r="21" spans="1:3" x14ac:dyDescent="0.25">
      <c r="A21" s="280">
        <v>43435</v>
      </c>
      <c r="B21" s="297" t="s">
        <v>32</v>
      </c>
      <c r="C21" s="161" t="s">
        <v>33</v>
      </c>
    </row>
    <row r="22" spans="1:3" x14ac:dyDescent="0.25">
      <c r="A22" s="280">
        <v>43983</v>
      </c>
      <c r="B22" s="297" t="s">
        <v>9</v>
      </c>
      <c r="C22" s="161" t="s">
        <v>34</v>
      </c>
    </row>
    <row r="23" spans="1:3" x14ac:dyDescent="0.25">
      <c r="A23" s="280">
        <v>43862</v>
      </c>
      <c r="B23" s="281" t="s">
        <v>35</v>
      </c>
      <c r="C23" s="313" t="s">
        <v>36</v>
      </c>
    </row>
    <row r="24" spans="1:3" s="328" customFormat="1" ht="45" x14ac:dyDescent="0.25">
      <c r="A24" s="327">
        <v>44652</v>
      </c>
      <c r="B24" s="303" t="s">
        <v>37</v>
      </c>
      <c r="C24" s="297" t="s">
        <v>38</v>
      </c>
    </row>
    <row r="25" spans="1:3" x14ac:dyDescent="0.25">
      <c r="A25" s="280">
        <v>44805</v>
      </c>
      <c r="B25" s="297" t="s">
        <v>39</v>
      </c>
      <c r="C25" s="161" t="s">
        <v>40</v>
      </c>
    </row>
    <row r="26" spans="1:3" s="179" customFormat="1" x14ac:dyDescent="0.25">
      <c r="A26" s="280">
        <v>44835</v>
      </c>
      <c r="B26" s="281" t="s">
        <v>9</v>
      </c>
      <c r="C26" s="361" t="s">
        <v>41</v>
      </c>
    </row>
    <row r="27" spans="1:3" s="179" customFormat="1" x14ac:dyDescent="0.25">
      <c r="A27" s="327">
        <v>44835</v>
      </c>
      <c r="B27" s="362" t="s">
        <v>9</v>
      </c>
      <c r="C27" s="361" t="s">
        <v>42</v>
      </c>
    </row>
    <row r="28" spans="1:3" x14ac:dyDescent="0.25">
      <c r="A28" s="161"/>
      <c r="B28" s="161"/>
      <c r="C28" s="161"/>
    </row>
    <row r="29" spans="1:3" x14ac:dyDescent="0.25">
      <c r="A29" s="161"/>
      <c r="B29" s="161"/>
      <c r="C29" s="161"/>
    </row>
    <row r="30" spans="1:3" x14ac:dyDescent="0.25">
      <c r="A30" s="161"/>
      <c r="B30" s="161"/>
      <c r="C30" s="161"/>
    </row>
    <row r="31" spans="1:3" x14ac:dyDescent="0.25">
      <c r="A31" s="161"/>
      <c r="B31" s="161"/>
      <c r="C31" s="161"/>
    </row>
    <row r="32" spans="1:3" x14ac:dyDescent="0.25">
      <c r="A32" s="161"/>
      <c r="B32" s="161"/>
      <c r="C32" s="161"/>
    </row>
    <row r="33" spans="1:3" x14ac:dyDescent="0.25">
      <c r="A33" s="161"/>
      <c r="B33" s="161"/>
      <c r="C33" s="161"/>
    </row>
    <row r="34" spans="1:3" x14ac:dyDescent="0.25">
      <c r="A34" s="161"/>
      <c r="B34" s="161"/>
      <c r="C34" s="161"/>
    </row>
    <row r="35" spans="1:3" x14ac:dyDescent="0.25">
      <c r="A35" s="161"/>
      <c r="B35" s="161"/>
      <c r="C35" s="161"/>
    </row>
    <row r="36" spans="1:3" x14ac:dyDescent="0.25">
      <c r="A36" s="161"/>
      <c r="B36" s="161"/>
      <c r="C36" s="161"/>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U133"/>
  <sheetViews>
    <sheetView showGridLines="0" topLeftCell="A13" zoomScaleNormal="100" zoomScaleSheetLayoutView="100" workbookViewId="0">
      <selection activeCell="B39" sqref="B39"/>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354" t="s">
        <v>43</v>
      </c>
      <c r="B1" s="354"/>
      <c r="C1" s="354"/>
      <c r="D1" s="354"/>
      <c r="E1" s="354"/>
      <c r="F1" s="354"/>
      <c r="G1" s="354"/>
      <c r="H1" s="304" t="s">
        <v>44</v>
      </c>
      <c r="K1" s="145"/>
      <c r="L1" s="148" t="s">
        <v>45</v>
      </c>
      <c r="M1" s="404">
        <v>44835</v>
      </c>
      <c r="N1" s="405"/>
      <c r="O1" s="406"/>
      <c r="P1" s="406"/>
      <c r="V1" s="396"/>
      <c r="W1" s="104"/>
      <c r="X1" s="104"/>
      <c r="Y1" s="104"/>
      <c r="Z1" s="104"/>
      <c r="AA1" s="104"/>
      <c r="AB1" s="104"/>
      <c r="AC1" s="104" t="s">
        <v>46</v>
      </c>
      <c r="AD1" s="104">
        <v>9.01</v>
      </c>
      <c r="AE1" s="104"/>
    </row>
    <row r="2" spans="1:34" s="76" customFormat="1" ht="12.75" x14ac:dyDescent="0.2">
      <c r="A2" s="80" t="s">
        <v>47</v>
      </c>
      <c r="B2" s="81">
        <v>12</v>
      </c>
      <c r="C2" s="77"/>
      <c r="D2" s="77"/>
      <c r="E2" s="77"/>
      <c r="F2" s="77"/>
      <c r="H2" s="305" t="s">
        <v>3</v>
      </c>
      <c r="N2" s="82"/>
      <c r="O2" s="82"/>
      <c r="P2" s="82"/>
      <c r="S2" s="80"/>
      <c r="U2" s="77"/>
      <c r="V2" s="105"/>
      <c r="W2" s="105"/>
      <c r="X2" s="105"/>
      <c r="Y2" s="105"/>
      <c r="Z2" s="106"/>
      <c r="AA2" s="107"/>
      <c r="AB2" s="105"/>
      <c r="AC2" s="108"/>
      <c r="AD2" s="108"/>
      <c r="AE2" s="108"/>
    </row>
    <row r="3" spans="1:34" s="76" customFormat="1" ht="11.25" x14ac:dyDescent="0.2">
      <c r="A3" s="80" t="s">
        <v>48</v>
      </c>
      <c r="B3" s="85">
        <f>B4/B2</f>
        <v>1.4166666666666667</v>
      </c>
      <c r="C3" s="77"/>
      <c r="D3" s="77"/>
      <c r="H3" s="77"/>
      <c r="J3" s="77"/>
      <c r="K3" s="77"/>
      <c r="N3" s="82"/>
      <c r="O3" s="82"/>
      <c r="P3" s="82"/>
      <c r="S3" s="84"/>
      <c r="T3" s="79"/>
      <c r="U3" s="77"/>
      <c r="V3" s="105"/>
      <c r="W3" s="108"/>
      <c r="X3" s="108"/>
      <c r="Y3" s="108"/>
      <c r="Z3" s="108"/>
      <c r="AA3" s="108"/>
      <c r="AB3" s="108"/>
      <c r="AC3" s="108"/>
      <c r="AD3" s="108"/>
      <c r="AE3" s="108"/>
    </row>
    <row r="4" spans="1:34" s="76" customFormat="1" ht="11.25" x14ac:dyDescent="0.2">
      <c r="A4" s="80" t="s">
        <v>49</v>
      </c>
      <c r="B4" s="81">
        <v>17</v>
      </c>
      <c r="C4" s="77"/>
      <c r="D4" s="77"/>
      <c r="E4" s="77"/>
      <c r="F4" s="77"/>
      <c r="G4" s="77"/>
      <c r="H4" s="77"/>
      <c r="I4" s="77"/>
      <c r="J4" s="77"/>
      <c r="K4" s="77"/>
      <c r="N4" s="82"/>
      <c r="O4" s="82"/>
      <c r="P4" s="82"/>
      <c r="Q4" s="82"/>
      <c r="R4" s="77"/>
      <c r="S4" s="79"/>
      <c r="T4" s="102"/>
      <c r="U4" s="77"/>
      <c r="V4" s="105"/>
      <c r="W4" s="105"/>
      <c r="X4" s="105"/>
      <c r="Y4" s="105"/>
      <c r="Z4" s="109"/>
      <c r="AA4" s="110"/>
      <c r="AB4" s="105"/>
      <c r="AC4" s="108"/>
      <c r="AD4" s="108"/>
      <c r="AE4" s="108"/>
    </row>
    <row r="5" spans="1:34" s="76" customFormat="1" ht="11.25" x14ac:dyDescent="0.2">
      <c r="A5" s="80" t="s">
        <v>50</v>
      </c>
      <c r="B5" s="79">
        <v>1.5</v>
      </c>
      <c r="C5" s="83"/>
      <c r="D5" s="77"/>
      <c r="E5" s="77"/>
      <c r="F5" s="77"/>
      <c r="G5" s="77"/>
      <c r="H5" s="77"/>
      <c r="I5" s="77"/>
      <c r="J5" s="77"/>
      <c r="K5" s="77"/>
      <c r="N5" s="82"/>
      <c r="O5" s="82"/>
      <c r="P5" s="82"/>
      <c r="Q5" s="82"/>
      <c r="R5" s="77"/>
      <c r="S5" s="79"/>
      <c r="T5" s="77"/>
      <c r="U5" s="77"/>
      <c r="V5" s="105"/>
      <c r="W5" s="105"/>
      <c r="X5" s="105"/>
      <c r="Y5" s="105"/>
      <c r="Z5" s="111"/>
      <c r="AA5" s="112"/>
      <c r="AB5" s="113"/>
      <c r="AC5" s="108"/>
      <c r="AD5" s="108"/>
      <c r="AE5" s="108"/>
    </row>
    <row r="6" spans="1:34" s="76" customFormat="1" ht="11.25" x14ac:dyDescent="0.2">
      <c r="A6" s="84" t="s">
        <v>51</v>
      </c>
      <c r="B6" s="79">
        <v>27</v>
      </c>
      <c r="C6" s="83"/>
      <c r="D6" s="77"/>
      <c r="E6" s="77"/>
      <c r="F6" s="77"/>
      <c r="G6" s="77"/>
      <c r="J6" s="77"/>
      <c r="L6" s="82"/>
      <c r="M6" s="82"/>
      <c r="N6" s="77"/>
      <c r="O6" s="82"/>
      <c r="P6" s="82"/>
      <c r="Q6" s="82"/>
      <c r="R6" s="77"/>
      <c r="S6" s="79"/>
      <c r="T6" s="77"/>
      <c r="U6" s="77"/>
      <c r="V6" s="105"/>
      <c r="W6" s="105"/>
      <c r="X6" s="105"/>
      <c r="Y6" s="105"/>
      <c r="Z6" s="111"/>
      <c r="AA6" s="113"/>
      <c r="AB6" s="113"/>
      <c r="AC6" s="108"/>
      <c r="AD6" s="108"/>
      <c r="AE6" s="108"/>
    </row>
    <row r="7" spans="1:34" s="76" customFormat="1" ht="11.25" x14ac:dyDescent="0.2">
      <c r="A7" s="80" t="s">
        <v>52</v>
      </c>
      <c r="B7" s="79">
        <f>B6*B4</f>
        <v>459</v>
      </c>
      <c r="E7" s="77"/>
      <c r="F7" s="77"/>
      <c r="G7" s="77"/>
      <c r="H7" s="77"/>
      <c r="I7" s="77"/>
      <c r="K7" s="77"/>
      <c r="L7" s="77"/>
      <c r="M7" s="77"/>
      <c r="N7" s="77"/>
      <c r="O7" s="77"/>
      <c r="P7" s="77"/>
      <c r="Q7" s="77"/>
      <c r="R7" s="77"/>
      <c r="S7" s="79"/>
      <c r="T7" s="77"/>
      <c r="U7" s="77"/>
      <c r="V7" s="105"/>
      <c r="W7" s="105"/>
      <c r="X7" s="105"/>
      <c r="Y7" s="105"/>
      <c r="Z7" s="111"/>
      <c r="AA7" s="113"/>
      <c r="AB7" s="113"/>
      <c r="AC7" s="108"/>
      <c r="AD7" s="108"/>
      <c r="AE7" s="108"/>
    </row>
    <row r="8" spans="1:34" s="76" customFormat="1" ht="11.25" x14ac:dyDescent="0.2">
      <c r="A8" s="80" t="s">
        <v>53</v>
      </c>
      <c r="B8" s="81">
        <f>B7/B5</f>
        <v>306</v>
      </c>
      <c r="C8" s="77"/>
      <c r="E8" s="77"/>
      <c r="F8" s="77"/>
      <c r="G8" s="77"/>
      <c r="H8" s="77"/>
      <c r="I8" s="77"/>
      <c r="J8" s="77"/>
      <c r="K8" s="77"/>
      <c r="L8" s="77"/>
      <c r="M8" s="77"/>
      <c r="N8" s="77"/>
      <c r="O8" s="77"/>
      <c r="P8" s="77"/>
      <c r="Q8" s="77"/>
      <c r="R8" s="77"/>
      <c r="S8" s="77"/>
      <c r="T8" s="79"/>
      <c r="U8" s="77"/>
      <c r="V8" s="105"/>
      <c r="W8" s="105"/>
      <c r="X8" s="105"/>
      <c r="Y8" s="105"/>
      <c r="Z8" s="111"/>
      <c r="AA8" s="108"/>
      <c r="AB8" s="113"/>
      <c r="AC8" s="108"/>
      <c r="AD8" s="108"/>
      <c r="AE8" s="108"/>
    </row>
    <row r="9" spans="1:34" s="76" customFormat="1" ht="11.25" x14ac:dyDescent="0.2">
      <c r="A9" s="80" t="s">
        <v>54</v>
      </c>
      <c r="B9" s="79">
        <f>B4*C9</f>
        <v>17</v>
      </c>
      <c r="C9" s="77">
        <v>1</v>
      </c>
      <c r="D9" s="76" t="s">
        <v>55</v>
      </c>
      <c r="E9" s="77"/>
      <c r="F9" s="77"/>
      <c r="G9" s="79" t="s">
        <v>56</v>
      </c>
      <c r="H9" s="101">
        <v>0.4</v>
      </c>
      <c r="I9" s="77"/>
      <c r="J9" s="77"/>
      <c r="K9" s="77"/>
      <c r="L9" s="77"/>
      <c r="M9" s="77"/>
      <c r="N9" s="77"/>
      <c r="O9" s="77"/>
      <c r="P9" s="77"/>
      <c r="Q9" s="77"/>
      <c r="R9" s="77"/>
      <c r="S9" s="77"/>
      <c r="T9" s="77"/>
      <c r="U9" s="77"/>
      <c r="V9" s="105"/>
      <c r="W9" s="105"/>
      <c r="X9" s="105"/>
      <c r="Y9" s="105"/>
      <c r="Z9" s="105"/>
      <c r="AA9" s="111"/>
      <c r="AB9" s="113"/>
      <c r="AC9" s="108"/>
      <c r="AD9" s="108"/>
      <c r="AE9" s="108"/>
    </row>
    <row r="10" spans="1:34" s="76" customFormat="1" ht="11.25" x14ac:dyDescent="0.2">
      <c r="A10" s="80" t="s">
        <v>57</v>
      </c>
      <c r="B10" s="79">
        <f>B4*C10</f>
        <v>105.4</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34</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121"/>
      <c r="AD17" s="32"/>
      <c r="AE17" s="32"/>
      <c r="AF17" s="32"/>
      <c r="AG17" s="32"/>
      <c r="AH17" s="32"/>
    </row>
    <row r="18" spans="1:34" s="13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76"/>
      <c r="AF18" s="103"/>
      <c r="AG18" s="146"/>
      <c r="AH18" s="108"/>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153</v>
      </c>
      <c r="C21" s="174">
        <f t="shared" si="1"/>
        <v>153</v>
      </c>
      <c r="D21" s="174">
        <f t="shared" si="1"/>
        <v>153</v>
      </c>
      <c r="E21" s="174">
        <f t="shared" si="1"/>
        <v>153</v>
      </c>
      <c r="F21" s="174">
        <f t="shared" si="1"/>
        <v>153</v>
      </c>
      <c r="G21" s="174">
        <f t="shared" si="1"/>
        <v>153</v>
      </c>
      <c r="H21" s="174">
        <f t="shared" si="1"/>
        <v>168.3</v>
      </c>
      <c r="I21" s="174">
        <f t="shared" si="1"/>
        <v>183.6</v>
      </c>
      <c r="J21" s="174">
        <f t="shared" si="1"/>
        <v>198.9</v>
      </c>
      <c r="K21" s="174">
        <f t="shared" si="1"/>
        <v>214.2</v>
      </c>
      <c r="L21" s="174">
        <f t="shared" si="1"/>
        <v>214.2</v>
      </c>
      <c r="M21" s="174">
        <f t="shared" si="1"/>
        <v>214.2</v>
      </c>
      <c r="N21" s="174">
        <f t="shared" si="1"/>
        <v>214.2</v>
      </c>
      <c r="O21" s="174">
        <f t="shared" si="1"/>
        <v>214.2</v>
      </c>
      <c r="P21" s="174">
        <f t="shared" si="1"/>
        <v>214.2</v>
      </c>
      <c r="Q21" s="174">
        <f t="shared" si="1"/>
        <v>122.4</v>
      </c>
      <c r="R21" s="174">
        <f t="shared" si="1"/>
        <v>244.8</v>
      </c>
      <c r="S21" s="174">
        <f t="shared" si="1"/>
        <v>244.8</v>
      </c>
      <c r="T21" s="174">
        <f t="shared" si="1"/>
        <v>244.8</v>
      </c>
      <c r="U21" s="174">
        <f t="shared" si="1"/>
        <v>244.8</v>
      </c>
      <c r="V21" s="174">
        <f t="shared" si="1"/>
        <v>244.8</v>
      </c>
      <c r="W21" s="174">
        <f t="shared" si="1"/>
        <v>214.2</v>
      </c>
      <c r="X21" s="174">
        <f t="shared" si="1"/>
        <v>122.4</v>
      </c>
      <c r="Y21" s="174">
        <f t="shared" si="1"/>
        <v>183.6</v>
      </c>
      <c r="Z21" s="174">
        <f t="shared" si="1"/>
        <v>183.6</v>
      </c>
      <c r="AA21" s="174">
        <f t="shared" si="1"/>
        <v>183.6</v>
      </c>
      <c r="AB21" s="175">
        <f t="shared" si="1"/>
        <v>183.6</v>
      </c>
      <c r="AC21" s="65">
        <f>AC19*$B$8</f>
        <v>122.4</v>
      </c>
      <c r="AD21" s="52"/>
      <c r="AE21" s="52"/>
      <c r="AF21" s="325"/>
      <c r="AG21" s="52"/>
      <c r="AH21" s="52"/>
    </row>
    <row r="22" spans="1:34" s="15" customFormat="1" x14ac:dyDescent="0.2">
      <c r="A22" s="51" t="s">
        <v>110</v>
      </c>
      <c r="B22" s="63">
        <f t="shared" ref="B22:AC22" si="2">B21*$B$5</f>
        <v>229.5</v>
      </c>
      <c r="C22" s="63">
        <f t="shared" si="2"/>
        <v>229.5</v>
      </c>
      <c r="D22" s="63">
        <f t="shared" si="2"/>
        <v>229.5</v>
      </c>
      <c r="E22" s="63">
        <f t="shared" si="2"/>
        <v>229.5</v>
      </c>
      <c r="F22" s="63">
        <f t="shared" si="2"/>
        <v>229.5</v>
      </c>
      <c r="G22" s="63">
        <f t="shared" si="2"/>
        <v>229.5</v>
      </c>
      <c r="H22" s="63">
        <f t="shared" si="2"/>
        <v>252.45000000000002</v>
      </c>
      <c r="I22" s="63">
        <f t="shared" si="2"/>
        <v>275.39999999999998</v>
      </c>
      <c r="J22" s="63">
        <f t="shared" si="2"/>
        <v>298.35000000000002</v>
      </c>
      <c r="K22" s="63">
        <f t="shared" si="2"/>
        <v>321.29999999999995</v>
      </c>
      <c r="L22" s="63">
        <f t="shared" si="2"/>
        <v>321.29999999999995</v>
      </c>
      <c r="M22" s="63">
        <f t="shared" si="2"/>
        <v>321.29999999999995</v>
      </c>
      <c r="N22" s="63">
        <f t="shared" si="2"/>
        <v>321.29999999999995</v>
      </c>
      <c r="O22" s="63">
        <f t="shared" si="2"/>
        <v>321.29999999999995</v>
      </c>
      <c r="P22" s="63">
        <f t="shared" si="2"/>
        <v>321.29999999999995</v>
      </c>
      <c r="Q22" s="63">
        <f t="shared" si="2"/>
        <v>183.60000000000002</v>
      </c>
      <c r="R22" s="63">
        <f t="shared" si="2"/>
        <v>367.20000000000005</v>
      </c>
      <c r="S22" s="63">
        <f t="shared" si="2"/>
        <v>367.20000000000005</v>
      </c>
      <c r="T22" s="63">
        <f t="shared" si="2"/>
        <v>367.20000000000005</v>
      </c>
      <c r="U22" s="63">
        <f t="shared" si="2"/>
        <v>367.20000000000005</v>
      </c>
      <c r="V22" s="63">
        <f t="shared" si="2"/>
        <v>367.20000000000005</v>
      </c>
      <c r="W22" s="63">
        <f t="shared" si="2"/>
        <v>321.29999999999995</v>
      </c>
      <c r="X22" s="63">
        <f t="shared" si="2"/>
        <v>183.60000000000002</v>
      </c>
      <c r="Y22" s="63">
        <f t="shared" si="2"/>
        <v>275.39999999999998</v>
      </c>
      <c r="Z22" s="63">
        <f t="shared" si="2"/>
        <v>275.39999999999998</v>
      </c>
      <c r="AA22" s="63">
        <f t="shared" si="2"/>
        <v>275.39999999999998</v>
      </c>
      <c r="AB22" s="62">
        <f t="shared" si="2"/>
        <v>275.39999999999998</v>
      </c>
      <c r="AC22" s="63">
        <f t="shared" si="2"/>
        <v>183.60000000000002</v>
      </c>
      <c r="AD22" s="61"/>
      <c r="AE22" s="61"/>
      <c r="AF22" s="61"/>
      <c r="AG22" s="61"/>
      <c r="AH22" s="61"/>
    </row>
    <row r="23" spans="1:34" s="15" customFormat="1" x14ac:dyDescent="0.2">
      <c r="A23" s="51" t="s">
        <v>111</v>
      </c>
      <c r="B23" s="143">
        <f>$B$9</f>
        <v>17</v>
      </c>
      <c r="C23" s="143">
        <f t="shared" ref="C23:AC23" si="3">$B$9</f>
        <v>17</v>
      </c>
      <c r="D23" s="143">
        <f t="shared" si="3"/>
        <v>17</v>
      </c>
      <c r="E23" s="143">
        <f t="shared" si="3"/>
        <v>17</v>
      </c>
      <c r="F23" s="143">
        <f t="shared" si="3"/>
        <v>17</v>
      </c>
      <c r="G23" s="143">
        <f t="shared" si="3"/>
        <v>17</v>
      </c>
      <c r="H23" s="143">
        <f t="shared" si="3"/>
        <v>17</v>
      </c>
      <c r="I23" s="143">
        <f t="shared" si="3"/>
        <v>17</v>
      </c>
      <c r="J23" s="143">
        <f t="shared" si="3"/>
        <v>17</v>
      </c>
      <c r="K23" s="143">
        <f t="shared" si="3"/>
        <v>17</v>
      </c>
      <c r="L23" s="143">
        <f t="shared" si="3"/>
        <v>17</v>
      </c>
      <c r="M23" s="143">
        <f t="shared" si="3"/>
        <v>17</v>
      </c>
      <c r="N23" s="143">
        <f t="shared" si="3"/>
        <v>17</v>
      </c>
      <c r="O23" s="143">
        <f t="shared" si="3"/>
        <v>17</v>
      </c>
      <c r="P23" s="143">
        <f t="shared" si="3"/>
        <v>17</v>
      </c>
      <c r="Q23" s="143">
        <f t="shared" si="3"/>
        <v>17</v>
      </c>
      <c r="R23" s="143">
        <f t="shared" si="3"/>
        <v>17</v>
      </c>
      <c r="S23" s="143">
        <f t="shared" si="3"/>
        <v>17</v>
      </c>
      <c r="T23" s="143">
        <f t="shared" si="3"/>
        <v>17</v>
      </c>
      <c r="U23" s="143">
        <f t="shared" si="3"/>
        <v>17</v>
      </c>
      <c r="V23" s="143">
        <f t="shared" si="3"/>
        <v>17</v>
      </c>
      <c r="W23" s="143">
        <f t="shared" si="3"/>
        <v>17</v>
      </c>
      <c r="X23" s="143">
        <f t="shared" si="3"/>
        <v>17</v>
      </c>
      <c r="Y23" s="143">
        <f t="shared" si="3"/>
        <v>17</v>
      </c>
      <c r="Z23" s="143">
        <f t="shared" si="3"/>
        <v>17</v>
      </c>
      <c r="AA23" s="143">
        <f t="shared" si="3"/>
        <v>17</v>
      </c>
      <c r="AB23" s="147">
        <f t="shared" si="3"/>
        <v>17</v>
      </c>
      <c r="AC23" s="143">
        <f t="shared" si="3"/>
        <v>17</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105.4</v>
      </c>
      <c r="K24" s="143">
        <f t="shared" si="4"/>
        <v>0</v>
      </c>
      <c r="L24" s="143">
        <f t="shared" si="4"/>
        <v>105.4</v>
      </c>
      <c r="M24" s="143">
        <f t="shared" si="4"/>
        <v>105.4</v>
      </c>
      <c r="N24" s="143">
        <f t="shared" si="4"/>
        <v>0</v>
      </c>
      <c r="O24" s="143">
        <f t="shared" si="4"/>
        <v>0</v>
      </c>
      <c r="P24" s="143">
        <f t="shared" si="4"/>
        <v>105.4</v>
      </c>
      <c r="Q24" s="143">
        <f t="shared" si="4"/>
        <v>0</v>
      </c>
      <c r="R24" s="143">
        <f t="shared" si="4"/>
        <v>105.4</v>
      </c>
      <c r="S24" s="143">
        <f t="shared" si="4"/>
        <v>105.4</v>
      </c>
      <c r="T24" s="143">
        <f t="shared" si="4"/>
        <v>105.4</v>
      </c>
      <c r="U24" s="143">
        <f t="shared" si="4"/>
        <v>105.4</v>
      </c>
      <c r="V24" s="143">
        <f t="shared" si="4"/>
        <v>105.4</v>
      </c>
      <c r="W24" s="143">
        <f t="shared" si="4"/>
        <v>105.4</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246.5</v>
      </c>
      <c r="C25" s="63">
        <f t="shared" ref="C25:AB25" si="5">C21*$B$5+SUM(C23:C24)</f>
        <v>246.5</v>
      </c>
      <c r="D25" s="63">
        <f t="shared" si="5"/>
        <v>246.5</v>
      </c>
      <c r="E25" s="63">
        <f t="shared" si="5"/>
        <v>246.5</v>
      </c>
      <c r="F25" s="63">
        <f t="shared" si="5"/>
        <v>246.5</v>
      </c>
      <c r="G25" s="63">
        <f t="shared" si="5"/>
        <v>246.5</v>
      </c>
      <c r="H25" s="63">
        <f t="shared" si="5"/>
        <v>269.45000000000005</v>
      </c>
      <c r="I25" s="63">
        <f t="shared" si="5"/>
        <v>292.39999999999998</v>
      </c>
      <c r="J25" s="63">
        <f t="shared" si="5"/>
        <v>420.75</v>
      </c>
      <c r="K25" s="63">
        <f t="shared" si="5"/>
        <v>338.29999999999995</v>
      </c>
      <c r="L25" s="63">
        <f t="shared" si="5"/>
        <v>443.69999999999993</v>
      </c>
      <c r="M25" s="63">
        <f t="shared" si="5"/>
        <v>443.69999999999993</v>
      </c>
      <c r="N25" s="63">
        <f t="shared" si="5"/>
        <v>338.29999999999995</v>
      </c>
      <c r="O25" s="63">
        <f t="shared" si="5"/>
        <v>338.29999999999995</v>
      </c>
      <c r="P25" s="63">
        <f t="shared" si="5"/>
        <v>443.69999999999993</v>
      </c>
      <c r="Q25" s="63">
        <f t="shared" si="5"/>
        <v>200.60000000000002</v>
      </c>
      <c r="R25" s="63">
        <f t="shared" si="5"/>
        <v>489.6</v>
      </c>
      <c r="S25" s="63">
        <f t="shared" si="5"/>
        <v>489.6</v>
      </c>
      <c r="T25" s="63">
        <f t="shared" si="5"/>
        <v>489.6</v>
      </c>
      <c r="U25" s="63">
        <f t="shared" si="5"/>
        <v>489.6</v>
      </c>
      <c r="V25" s="63">
        <f t="shared" si="5"/>
        <v>489.6</v>
      </c>
      <c r="W25" s="63">
        <f t="shared" si="5"/>
        <v>443.69999999999993</v>
      </c>
      <c r="X25" s="63">
        <f t="shared" si="5"/>
        <v>200.60000000000002</v>
      </c>
      <c r="Y25" s="63">
        <f t="shared" si="5"/>
        <v>292.39999999999998</v>
      </c>
      <c r="Z25" s="63">
        <f t="shared" si="5"/>
        <v>292.39999999999998</v>
      </c>
      <c r="AA25" s="63">
        <f t="shared" si="5"/>
        <v>292.39999999999998</v>
      </c>
      <c r="AB25" s="62">
        <f t="shared" si="5"/>
        <v>292.39999999999998</v>
      </c>
      <c r="AC25" s="63">
        <f>AC21*$B$5+SUM(AC23:AC24)</f>
        <v>200.60000000000002</v>
      </c>
      <c r="AD25" s="61"/>
      <c r="AE25" s="61"/>
      <c r="AF25" s="61"/>
      <c r="AG25" s="61"/>
      <c r="AH25" s="61"/>
    </row>
    <row r="26" spans="1:34" s="15" customFormat="1" x14ac:dyDescent="0.2">
      <c r="A26" s="40" t="s">
        <v>114</v>
      </c>
      <c r="B26" s="60">
        <f t="shared" ref="B26:AC26" si="6">-IF(ISBLANK(B97),0,MIN(B$22*$H$10,B$22-$B$7*$H$9))</f>
        <v>-45.899999999999977</v>
      </c>
      <c r="C26" s="60">
        <f t="shared" si="6"/>
        <v>-45.899999999999977</v>
      </c>
      <c r="D26" s="60">
        <f t="shared" si="6"/>
        <v>-45.899999999999977</v>
      </c>
      <c r="E26" s="60">
        <f t="shared" si="6"/>
        <v>0</v>
      </c>
      <c r="F26" s="60">
        <f t="shared" si="6"/>
        <v>-45.899999999999977</v>
      </c>
      <c r="G26" s="60">
        <f t="shared" si="6"/>
        <v>-45.899999999999977</v>
      </c>
      <c r="H26" s="60">
        <f t="shared" si="6"/>
        <v>-68.849999999999994</v>
      </c>
      <c r="I26" s="60">
        <f t="shared" si="6"/>
        <v>-77.111999999999995</v>
      </c>
      <c r="J26" s="60">
        <f t="shared" si="6"/>
        <v>0</v>
      </c>
      <c r="K26" s="60">
        <f t="shared" si="6"/>
        <v>0</v>
      </c>
      <c r="L26" s="60">
        <f t="shared" si="6"/>
        <v>0</v>
      </c>
      <c r="M26" s="60">
        <f t="shared" si="6"/>
        <v>0</v>
      </c>
      <c r="N26" s="60">
        <f t="shared" si="6"/>
        <v>-89.963999999999999</v>
      </c>
      <c r="O26" s="60">
        <f t="shared" si="6"/>
        <v>-89.963999999999999</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-77.111999999999995</v>
      </c>
      <c r="Z26" s="60">
        <f t="shared" si="6"/>
        <v>-77.111999999999995</v>
      </c>
      <c r="AA26" s="60">
        <f t="shared" si="6"/>
        <v>-77.111999999999995</v>
      </c>
      <c r="AB26" s="59">
        <f t="shared" si="6"/>
        <v>-77.111999999999995</v>
      </c>
      <c r="AC26" s="60">
        <f t="shared" si="6"/>
        <v>0</v>
      </c>
      <c r="AD26" s="61"/>
      <c r="AE26" s="61"/>
      <c r="AF26" s="61"/>
      <c r="AG26" s="61"/>
      <c r="AH26" s="61"/>
    </row>
    <row r="27" spans="1:34" s="15" customFormat="1" x14ac:dyDescent="0.2">
      <c r="A27" s="51" t="s">
        <v>115</v>
      </c>
      <c r="B27" s="60">
        <f t="shared" ref="B27:AC27" si="7">SUM(B25:B26)</f>
        <v>200.60000000000002</v>
      </c>
      <c r="C27" s="60">
        <f t="shared" si="7"/>
        <v>200.60000000000002</v>
      </c>
      <c r="D27" s="60">
        <f t="shared" si="7"/>
        <v>200.60000000000002</v>
      </c>
      <c r="E27" s="60">
        <f t="shared" si="7"/>
        <v>246.5</v>
      </c>
      <c r="F27" s="60">
        <f t="shared" si="7"/>
        <v>200.60000000000002</v>
      </c>
      <c r="G27" s="60">
        <f t="shared" si="7"/>
        <v>200.60000000000002</v>
      </c>
      <c r="H27" s="60">
        <f t="shared" si="7"/>
        <v>200.60000000000005</v>
      </c>
      <c r="I27" s="60">
        <f t="shared" si="7"/>
        <v>215.28799999999998</v>
      </c>
      <c r="J27" s="60">
        <f t="shared" si="7"/>
        <v>420.75</v>
      </c>
      <c r="K27" s="60">
        <f t="shared" si="7"/>
        <v>338.29999999999995</v>
      </c>
      <c r="L27" s="60">
        <f t="shared" si="7"/>
        <v>443.69999999999993</v>
      </c>
      <c r="M27" s="60">
        <f t="shared" si="7"/>
        <v>443.69999999999993</v>
      </c>
      <c r="N27" s="60">
        <f t="shared" si="7"/>
        <v>248.33599999999996</v>
      </c>
      <c r="O27" s="60">
        <f t="shared" si="7"/>
        <v>248.33599999999996</v>
      </c>
      <c r="P27" s="60">
        <f t="shared" si="7"/>
        <v>443.69999999999993</v>
      </c>
      <c r="Q27" s="60">
        <f t="shared" si="7"/>
        <v>200.60000000000002</v>
      </c>
      <c r="R27" s="60">
        <f t="shared" si="7"/>
        <v>489.6</v>
      </c>
      <c r="S27" s="60">
        <f t="shared" si="7"/>
        <v>489.6</v>
      </c>
      <c r="T27" s="60">
        <f t="shared" si="7"/>
        <v>489.6</v>
      </c>
      <c r="U27" s="60">
        <f t="shared" si="7"/>
        <v>489.6</v>
      </c>
      <c r="V27" s="60">
        <f t="shared" si="7"/>
        <v>489.6</v>
      </c>
      <c r="W27" s="60">
        <f t="shared" si="7"/>
        <v>443.69999999999993</v>
      </c>
      <c r="X27" s="60">
        <f t="shared" si="7"/>
        <v>200.60000000000002</v>
      </c>
      <c r="Y27" s="60">
        <f t="shared" si="7"/>
        <v>215.28799999999998</v>
      </c>
      <c r="Z27" s="60">
        <f t="shared" si="7"/>
        <v>215.28799999999998</v>
      </c>
      <c r="AA27" s="60">
        <f t="shared" si="7"/>
        <v>215.28799999999998</v>
      </c>
      <c r="AB27" s="59">
        <f t="shared" si="7"/>
        <v>215.28799999999998</v>
      </c>
      <c r="AC27" s="60">
        <f t="shared" si="7"/>
        <v>200.60000000000002</v>
      </c>
      <c r="AD27" s="61"/>
      <c r="AE27" s="61"/>
      <c r="AF27" s="61"/>
      <c r="AG27" s="61"/>
      <c r="AH27" s="61"/>
    </row>
    <row r="28" spans="1:34" s="15" customFormat="1" x14ac:dyDescent="0.2">
      <c r="A28" s="40" t="s">
        <v>116</v>
      </c>
      <c r="B28" s="60">
        <f>AVERAGE(AA22:AB22,B22)</f>
        <v>260.09999999999997</v>
      </c>
      <c r="C28" s="60">
        <f>AVERAGE(AB22,B22:C22)</f>
        <v>244.79999999999998</v>
      </c>
      <c r="D28" s="60">
        <f t="shared" ref="D28:AB28" si="8">AVERAGE(B22:D22)</f>
        <v>229.5</v>
      </c>
      <c r="E28" s="60">
        <f t="shared" si="8"/>
        <v>229.5</v>
      </c>
      <c r="F28" s="60">
        <f t="shared" si="8"/>
        <v>229.5</v>
      </c>
      <c r="G28" s="60">
        <f t="shared" si="8"/>
        <v>229.5</v>
      </c>
      <c r="H28" s="60">
        <f t="shared" si="8"/>
        <v>237.15</v>
      </c>
      <c r="I28" s="60">
        <f t="shared" si="8"/>
        <v>252.45000000000002</v>
      </c>
      <c r="J28" s="60">
        <f t="shared" si="8"/>
        <v>275.40000000000003</v>
      </c>
      <c r="K28" s="60">
        <f t="shared" si="8"/>
        <v>298.34999999999997</v>
      </c>
      <c r="L28" s="60">
        <f t="shared" si="8"/>
        <v>313.64999999999998</v>
      </c>
      <c r="M28" s="60">
        <f t="shared" si="8"/>
        <v>321.29999999999995</v>
      </c>
      <c r="N28" s="60">
        <f t="shared" si="8"/>
        <v>321.29999999999995</v>
      </c>
      <c r="O28" s="60">
        <f t="shared" si="8"/>
        <v>321.29999999999995</v>
      </c>
      <c r="P28" s="60">
        <f t="shared" si="8"/>
        <v>321.29999999999995</v>
      </c>
      <c r="Q28" s="60">
        <f t="shared" si="8"/>
        <v>275.39999999999998</v>
      </c>
      <c r="R28" s="60">
        <f t="shared" si="8"/>
        <v>290.7</v>
      </c>
      <c r="S28" s="60">
        <f t="shared" si="8"/>
        <v>306.00000000000006</v>
      </c>
      <c r="T28" s="60">
        <f t="shared" si="8"/>
        <v>367.20000000000005</v>
      </c>
      <c r="U28" s="60">
        <f t="shared" si="8"/>
        <v>367.20000000000005</v>
      </c>
      <c r="V28" s="60">
        <f t="shared" si="8"/>
        <v>367.20000000000005</v>
      </c>
      <c r="W28" s="60">
        <f t="shared" si="8"/>
        <v>351.90000000000003</v>
      </c>
      <c r="X28" s="60">
        <f t="shared" si="8"/>
        <v>290.7</v>
      </c>
      <c r="Y28" s="60">
        <f t="shared" si="8"/>
        <v>260.09999999999997</v>
      </c>
      <c r="Z28" s="60">
        <f t="shared" si="8"/>
        <v>244.79999999999998</v>
      </c>
      <c r="AA28" s="60">
        <f t="shared" si="8"/>
        <v>275.39999999999998</v>
      </c>
      <c r="AB28" s="59">
        <f t="shared" si="8"/>
        <v>275.39999999999998</v>
      </c>
      <c r="AC28" s="60">
        <f>SUM(AC25:AC26)</f>
        <v>200.60000000000002</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c r="AD29" s="32"/>
      <c r="AE29" s="32"/>
      <c r="AF29" s="32"/>
      <c r="AG29" s="32"/>
      <c r="AH29" s="32"/>
    </row>
    <row r="30" spans="1:34" s="15" customFormat="1" x14ac:dyDescent="0.2">
      <c r="A30" s="40" t="s">
        <v>118</v>
      </c>
      <c r="B30" s="60">
        <f t="shared" ref="B30:AC30" si="9">IF(ISBLANK(B97),0,$B$11)</f>
        <v>34</v>
      </c>
      <c r="C30" s="60">
        <f t="shared" si="9"/>
        <v>34</v>
      </c>
      <c r="D30" s="60">
        <f t="shared" si="9"/>
        <v>34</v>
      </c>
      <c r="E30" s="60">
        <f t="shared" si="9"/>
        <v>0</v>
      </c>
      <c r="F30" s="60">
        <f t="shared" si="9"/>
        <v>34</v>
      </c>
      <c r="G30" s="60">
        <f t="shared" si="9"/>
        <v>34</v>
      </c>
      <c r="H30" s="60">
        <f t="shared" si="9"/>
        <v>34</v>
      </c>
      <c r="I30" s="60">
        <f t="shared" si="9"/>
        <v>34</v>
      </c>
      <c r="J30" s="60">
        <f t="shared" si="9"/>
        <v>0</v>
      </c>
      <c r="K30" s="60">
        <f t="shared" si="9"/>
        <v>0</v>
      </c>
      <c r="L30" s="60">
        <f t="shared" si="9"/>
        <v>0</v>
      </c>
      <c r="M30" s="60">
        <f t="shared" si="9"/>
        <v>0</v>
      </c>
      <c r="N30" s="60">
        <f t="shared" si="9"/>
        <v>34</v>
      </c>
      <c r="O30" s="60">
        <f t="shared" si="9"/>
        <v>34</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34</v>
      </c>
      <c r="Z30" s="60">
        <f t="shared" si="9"/>
        <v>34</v>
      </c>
      <c r="AA30" s="60">
        <f t="shared" si="9"/>
        <v>34</v>
      </c>
      <c r="AB30" s="59">
        <f t="shared" si="9"/>
        <v>34</v>
      </c>
      <c r="AC30" s="63">
        <f t="shared" si="9"/>
        <v>34</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122"/>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0.45499579579579574</v>
      </c>
      <c r="C34" s="223">
        <f t="shared" ref="C34:AC34" si="11">((C36*$B$123)/$B$2)</f>
        <v>0.45499579579579574</v>
      </c>
      <c r="D34" s="223">
        <f t="shared" si="11"/>
        <v>0.45499579579579574</v>
      </c>
      <c r="E34" s="223">
        <f t="shared" si="11"/>
        <v>0.45499579579579574</v>
      </c>
      <c r="F34" s="223">
        <f t="shared" si="11"/>
        <v>0.45499579579579574</v>
      </c>
      <c r="G34" s="223">
        <f t="shared" si="11"/>
        <v>0.45499579579579574</v>
      </c>
      <c r="H34" s="223">
        <f t="shared" si="11"/>
        <v>0.51999519519519521</v>
      </c>
      <c r="I34" s="223">
        <f t="shared" si="11"/>
        <v>0.51999519519519521</v>
      </c>
      <c r="J34" s="223">
        <f t="shared" si="11"/>
        <v>0.51999519519519521</v>
      </c>
      <c r="K34" s="223">
        <f t="shared" si="11"/>
        <v>0.58499459459459457</v>
      </c>
      <c r="L34" s="223">
        <f t="shared" si="11"/>
        <v>0.58499459459459457</v>
      </c>
      <c r="M34" s="223">
        <f t="shared" si="11"/>
        <v>0.58499459459459457</v>
      </c>
      <c r="N34" s="223">
        <f t="shared" si="11"/>
        <v>0.64999399399399393</v>
      </c>
      <c r="O34" s="223">
        <f t="shared" si="11"/>
        <v>0.64999399399399393</v>
      </c>
      <c r="P34" s="223">
        <f t="shared" si="11"/>
        <v>0.64999399399399393</v>
      </c>
      <c r="Q34" s="223">
        <f t="shared" si="11"/>
        <v>0.64999399399399393</v>
      </c>
      <c r="R34" s="223">
        <f t="shared" si="11"/>
        <v>0.64999399399399393</v>
      </c>
      <c r="S34" s="223">
        <f t="shared" si="11"/>
        <v>0.64999399399399393</v>
      </c>
      <c r="T34" s="223">
        <f t="shared" si="11"/>
        <v>0.64999399399399393</v>
      </c>
      <c r="U34" s="223">
        <f t="shared" si="11"/>
        <v>0.64999399399399393</v>
      </c>
      <c r="V34" s="223">
        <f t="shared" si="11"/>
        <v>0.64999399399399393</v>
      </c>
      <c r="W34" s="223">
        <f t="shared" si="11"/>
        <v>0.64999399399399393</v>
      </c>
      <c r="X34" s="223">
        <f t="shared" si="11"/>
        <v>0.64999399399399393</v>
      </c>
      <c r="Y34" s="223">
        <f t="shared" si="11"/>
        <v>0.64999399399399393</v>
      </c>
      <c r="Z34" s="223">
        <f t="shared" si="11"/>
        <v>0.64999399399399393</v>
      </c>
      <c r="AA34" s="223">
        <f t="shared" si="11"/>
        <v>0.64999399399399393</v>
      </c>
      <c r="AB34" s="223">
        <f t="shared" si="11"/>
        <v>0.64999399399399393</v>
      </c>
      <c r="AC34" s="223">
        <f t="shared" si="11"/>
        <v>0.45499579579579574</v>
      </c>
      <c r="AD34" s="52"/>
      <c r="AE34" s="52"/>
      <c r="AG34" s="52"/>
      <c r="AH34" s="52"/>
    </row>
    <row r="35" spans="1:34" s="15" customFormat="1" x14ac:dyDescent="0.2">
      <c r="A35" s="51" t="s">
        <v>123</v>
      </c>
      <c r="B35" s="50">
        <f t="shared" ref="B35:AC35" si="12">ROUND($B$2*B$32,2)</f>
        <v>8.4</v>
      </c>
      <c r="C35" s="50">
        <f t="shared" si="12"/>
        <v>8.4</v>
      </c>
      <c r="D35" s="50">
        <f t="shared" si="12"/>
        <v>8.4</v>
      </c>
      <c r="E35" s="50">
        <f t="shared" si="12"/>
        <v>8.4</v>
      </c>
      <c r="F35" s="50">
        <f t="shared" si="12"/>
        <v>8.4</v>
      </c>
      <c r="G35" s="50">
        <f t="shared" si="12"/>
        <v>8.4</v>
      </c>
      <c r="H35" s="50">
        <f t="shared" si="12"/>
        <v>9.6</v>
      </c>
      <c r="I35" s="50">
        <f t="shared" si="12"/>
        <v>9.6</v>
      </c>
      <c r="J35" s="50">
        <f t="shared" si="12"/>
        <v>9.6</v>
      </c>
      <c r="K35" s="50">
        <f t="shared" si="12"/>
        <v>10.8</v>
      </c>
      <c r="L35" s="50">
        <f t="shared" si="12"/>
        <v>10.8</v>
      </c>
      <c r="M35" s="50">
        <f t="shared" si="12"/>
        <v>10.8</v>
      </c>
      <c r="N35" s="50">
        <f t="shared" si="12"/>
        <v>12</v>
      </c>
      <c r="O35" s="50">
        <f t="shared" si="12"/>
        <v>12</v>
      </c>
      <c r="P35" s="50">
        <f t="shared" si="12"/>
        <v>12</v>
      </c>
      <c r="Q35" s="50">
        <f t="shared" si="12"/>
        <v>12</v>
      </c>
      <c r="R35" s="50">
        <f t="shared" si="12"/>
        <v>12</v>
      </c>
      <c r="S35" s="50">
        <f t="shared" si="12"/>
        <v>12</v>
      </c>
      <c r="T35" s="50">
        <f t="shared" si="12"/>
        <v>12</v>
      </c>
      <c r="U35" s="50">
        <f t="shared" si="12"/>
        <v>12</v>
      </c>
      <c r="V35" s="50">
        <f t="shared" si="12"/>
        <v>12</v>
      </c>
      <c r="W35" s="50">
        <f t="shared" si="12"/>
        <v>12</v>
      </c>
      <c r="X35" s="50">
        <f t="shared" si="12"/>
        <v>12</v>
      </c>
      <c r="Y35" s="50">
        <f t="shared" si="12"/>
        <v>12</v>
      </c>
      <c r="Z35" s="50">
        <f t="shared" si="12"/>
        <v>12</v>
      </c>
      <c r="AA35" s="50">
        <f t="shared" si="12"/>
        <v>12</v>
      </c>
      <c r="AB35" s="49">
        <f t="shared" si="12"/>
        <v>12</v>
      </c>
      <c r="AC35" s="50">
        <f t="shared" si="12"/>
        <v>8.4</v>
      </c>
      <c r="AD35" s="52"/>
      <c r="AE35" s="52"/>
      <c r="AF35" s="162"/>
      <c r="AG35" s="52"/>
      <c r="AH35" s="52"/>
    </row>
    <row r="36" spans="1:34" x14ac:dyDescent="0.2">
      <c r="A36" s="51" t="s">
        <v>124</v>
      </c>
      <c r="B36" s="50">
        <f t="shared" ref="B36:AC36" si="13">ROUND($B$2*B$33,2)</f>
        <v>6.72</v>
      </c>
      <c r="C36" s="50">
        <f t="shared" si="13"/>
        <v>6.72</v>
      </c>
      <c r="D36" s="50">
        <f t="shared" si="13"/>
        <v>6.72</v>
      </c>
      <c r="E36" s="50">
        <f t="shared" si="13"/>
        <v>6.72</v>
      </c>
      <c r="F36" s="50">
        <f t="shared" si="13"/>
        <v>6.72</v>
      </c>
      <c r="G36" s="50">
        <f t="shared" si="13"/>
        <v>6.72</v>
      </c>
      <c r="H36" s="50">
        <f t="shared" si="13"/>
        <v>7.68</v>
      </c>
      <c r="I36" s="50">
        <f t="shared" si="13"/>
        <v>7.68</v>
      </c>
      <c r="J36" s="50">
        <f t="shared" si="13"/>
        <v>7.68</v>
      </c>
      <c r="K36" s="50">
        <f t="shared" si="13"/>
        <v>8.64</v>
      </c>
      <c r="L36" s="50">
        <f t="shared" si="13"/>
        <v>8.64</v>
      </c>
      <c r="M36" s="50">
        <f t="shared" si="13"/>
        <v>8.64</v>
      </c>
      <c r="N36" s="50">
        <f t="shared" si="13"/>
        <v>9.6</v>
      </c>
      <c r="O36" s="50">
        <f t="shared" si="13"/>
        <v>9.6</v>
      </c>
      <c r="P36" s="50">
        <f t="shared" si="13"/>
        <v>9.6</v>
      </c>
      <c r="Q36" s="50">
        <f t="shared" si="13"/>
        <v>9.6</v>
      </c>
      <c r="R36" s="50">
        <f t="shared" si="13"/>
        <v>9.6</v>
      </c>
      <c r="S36" s="50">
        <f t="shared" si="13"/>
        <v>9.6</v>
      </c>
      <c r="T36" s="50">
        <f t="shared" si="13"/>
        <v>9.6</v>
      </c>
      <c r="U36" s="50">
        <f t="shared" si="13"/>
        <v>9.6</v>
      </c>
      <c r="V36" s="50">
        <f t="shared" si="13"/>
        <v>9.6</v>
      </c>
      <c r="W36" s="50">
        <f t="shared" si="13"/>
        <v>9.6</v>
      </c>
      <c r="X36" s="50">
        <f t="shared" si="13"/>
        <v>9.6</v>
      </c>
      <c r="Y36" s="50">
        <f t="shared" si="13"/>
        <v>9.6</v>
      </c>
      <c r="Z36" s="50">
        <f t="shared" si="13"/>
        <v>9.6</v>
      </c>
      <c r="AA36" s="50">
        <f t="shared" si="13"/>
        <v>9.6</v>
      </c>
      <c r="AB36" s="49">
        <f t="shared" si="13"/>
        <v>9.6</v>
      </c>
      <c r="AC36" s="50">
        <f t="shared" si="13"/>
        <v>6.72</v>
      </c>
      <c r="AD36" s="32"/>
      <c r="AE36" s="163"/>
      <c r="AF36" s="163"/>
      <c r="AG36" s="32"/>
      <c r="AH36" s="32"/>
    </row>
    <row r="37" spans="1:34" x14ac:dyDescent="0.2">
      <c r="A37" s="337" t="s">
        <v>125</v>
      </c>
      <c r="B37" s="353">
        <f>B34*$B$2</f>
        <v>5.4599495495495489</v>
      </c>
      <c r="C37" s="353">
        <f t="shared" ref="C37:AC37" si="14">C34*$B$2</f>
        <v>5.4599495495495489</v>
      </c>
      <c r="D37" s="353">
        <f t="shared" si="14"/>
        <v>5.4599495495495489</v>
      </c>
      <c r="E37" s="353">
        <f t="shared" si="14"/>
        <v>5.4599495495495489</v>
      </c>
      <c r="F37" s="353">
        <f t="shared" si="14"/>
        <v>5.4599495495495489</v>
      </c>
      <c r="G37" s="353">
        <f t="shared" si="14"/>
        <v>5.4599495495495489</v>
      </c>
      <c r="H37" s="353">
        <f t="shared" si="14"/>
        <v>6.2399423423423421</v>
      </c>
      <c r="I37" s="353">
        <f t="shared" si="14"/>
        <v>6.2399423423423421</v>
      </c>
      <c r="J37" s="353">
        <f t="shared" si="14"/>
        <v>6.2399423423423421</v>
      </c>
      <c r="K37" s="353">
        <f t="shared" si="14"/>
        <v>7.0199351351351353</v>
      </c>
      <c r="L37" s="353">
        <f t="shared" si="14"/>
        <v>7.0199351351351353</v>
      </c>
      <c r="M37" s="353">
        <f t="shared" si="14"/>
        <v>7.0199351351351353</v>
      </c>
      <c r="N37" s="353">
        <f t="shared" si="14"/>
        <v>7.7999279279279268</v>
      </c>
      <c r="O37" s="353">
        <f t="shared" si="14"/>
        <v>7.7999279279279268</v>
      </c>
      <c r="P37" s="353">
        <f t="shared" si="14"/>
        <v>7.7999279279279268</v>
      </c>
      <c r="Q37" s="353">
        <f t="shared" si="14"/>
        <v>7.7999279279279268</v>
      </c>
      <c r="R37" s="353">
        <f t="shared" si="14"/>
        <v>7.7999279279279268</v>
      </c>
      <c r="S37" s="353">
        <f t="shared" si="14"/>
        <v>7.7999279279279268</v>
      </c>
      <c r="T37" s="353">
        <f t="shared" si="14"/>
        <v>7.7999279279279268</v>
      </c>
      <c r="U37" s="353">
        <f t="shared" si="14"/>
        <v>7.7999279279279268</v>
      </c>
      <c r="V37" s="353">
        <f t="shared" si="14"/>
        <v>7.7999279279279268</v>
      </c>
      <c r="W37" s="353">
        <f t="shared" si="14"/>
        <v>7.7999279279279268</v>
      </c>
      <c r="X37" s="353">
        <f t="shared" si="14"/>
        <v>7.7999279279279268</v>
      </c>
      <c r="Y37" s="353">
        <f t="shared" si="14"/>
        <v>7.7999279279279268</v>
      </c>
      <c r="Z37" s="353">
        <f t="shared" si="14"/>
        <v>7.7999279279279268</v>
      </c>
      <c r="AA37" s="353">
        <f t="shared" si="14"/>
        <v>7.7999279279279268</v>
      </c>
      <c r="AB37" s="353">
        <f t="shared" si="14"/>
        <v>7.7999279279279268</v>
      </c>
      <c r="AC37" s="353">
        <f t="shared" si="14"/>
        <v>5.4599495495495489</v>
      </c>
      <c r="AD37" s="32"/>
      <c r="AE37" s="163"/>
      <c r="AF37" s="163"/>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row>
    <row r="39" spans="1:34" s="264" customFormat="1" ht="12.75" x14ac:dyDescent="0.2">
      <c r="A39" s="326" t="s">
        <v>127</v>
      </c>
      <c r="B39" s="314">
        <f>B$36*$B124</f>
        <v>4.6708237837837823</v>
      </c>
      <c r="C39" s="314">
        <f t="shared" ref="C39:AC39" si="15">C$36*$B124</f>
        <v>4.6708237837837823</v>
      </c>
      <c r="D39" s="314">
        <f t="shared" si="15"/>
        <v>4.6708237837837823</v>
      </c>
      <c r="E39" s="314">
        <f t="shared" si="15"/>
        <v>4.6708237837837823</v>
      </c>
      <c r="F39" s="314">
        <f t="shared" si="15"/>
        <v>4.6708237837837823</v>
      </c>
      <c r="G39" s="314">
        <f t="shared" si="15"/>
        <v>4.6708237837837823</v>
      </c>
      <c r="H39" s="314">
        <f t="shared" si="15"/>
        <v>5.3380843243243223</v>
      </c>
      <c r="I39" s="314">
        <f t="shared" si="15"/>
        <v>5.3380843243243223</v>
      </c>
      <c r="J39" s="314">
        <f t="shared" si="15"/>
        <v>5.3380843243243223</v>
      </c>
      <c r="K39" s="314">
        <f t="shared" si="15"/>
        <v>6.0053448648648633</v>
      </c>
      <c r="L39" s="314">
        <f t="shared" si="15"/>
        <v>6.0053448648648633</v>
      </c>
      <c r="M39" s="314">
        <f t="shared" si="15"/>
        <v>6.0053448648648633</v>
      </c>
      <c r="N39" s="314">
        <f t="shared" si="15"/>
        <v>6.6726054054054034</v>
      </c>
      <c r="O39" s="314">
        <f t="shared" si="15"/>
        <v>6.6726054054054034</v>
      </c>
      <c r="P39" s="314">
        <f t="shared" si="15"/>
        <v>6.6726054054054034</v>
      </c>
      <c r="Q39" s="314">
        <f t="shared" si="15"/>
        <v>6.6726054054054034</v>
      </c>
      <c r="R39" s="314">
        <f t="shared" si="15"/>
        <v>6.6726054054054034</v>
      </c>
      <c r="S39" s="314">
        <f t="shared" si="15"/>
        <v>6.6726054054054034</v>
      </c>
      <c r="T39" s="314">
        <f t="shared" si="15"/>
        <v>6.6726054054054034</v>
      </c>
      <c r="U39" s="314">
        <f t="shared" si="15"/>
        <v>6.6726054054054034</v>
      </c>
      <c r="V39" s="314">
        <f t="shared" si="15"/>
        <v>6.6726054054054034</v>
      </c>
      <c r="W39" s="314">
        <f t="shared" si="15"/>
        <v>6.6726054054054034</v>
      </c>
      <c r="X39" s="314">
        <f t="shared" si="15"/>
        <v>6.6726054054054034</v>
      </c>
      <c r="Y39" s="314">
        <f t="shared" si="15"/>
        <v>6.6726054054054034</v>
      </c>
      <c r="Z39" s="314">
        <f t="shared" si="15"/>
        <v>6.6726054054054034</v>
      </c>
      <c r="AA39" s="314">
        <f t="shared" si="15"/>
        <v>6.6726054054054034</v>
      </c>
      <c r="AB39" s="314">
        <f t="shared" si="15"/>
        <v>6.6726054054054034</v>
      </c>
      <c r="AC39" s="314">
        <f t="shared" si="15"/>
        <v>4.6708237837837823</v>
      </c>
    </row>
    <row r="40" spans="1:34" s="264" customFormat="1" ht="12.75" x14ac:dyDescent="0.2">
      <c r="A40" s="326" t="s">
        <v>128</v>
      </c>
      <c r="B40" s="314">
        <f t="shared" ref="B40:AC40" si="16">B$36*$B125</f>
        <v>1.0810118918918916</v>
      </c>
      <c r="C40" s="314">
        <f t="shared" si="16"/>
        <v>1.0810118918918916</v>
      </c>
      <c r="D40" s="314">
        <f t="shared" si="16"/>
        <v>1.0810118918918916</v>
      </c>
      <c r="E40" s="314">
        <f t="shared" si="16"/>
        <v>1.0810118918918916</v>
      </c>
      <c r="F40" s="314">
        <f t="shared" si="16"/>
        <v>1.0810118918918916</v>
      </c>
      <c r="G40" s="314">
        <f t="shared" si="16"/>
        <v>1.0810118918918916</v>
      </c>
      <c r="H40" s="314">
        <f t="shared" si="16"/>
        <v>1.2354421621621618</v>
      </c>
      <c r="I40" s="314">
        <f t="shared" si="16"/>
        <v>1.2354421621621618</v>
      </c>
      <c r="J40" s="314">
        <f t="shared" si="16"/>
        <v>1.2354421621621618</v>
      </c>
      <c r="K40" s="314">
        <f t="shared" si="16"/>
        <v>1.3898724324324323</v>
      </c>
      <c r="L40" s="314">
        <f t="shared" si="16"/>
        <v>1.3898724324324323</v>
      </c>
      <c r="M40" s="314">
        <f t="shared" si="16"/>
        <v>1.3898724324324323</v>
      </c>
      <c r="N40" s="314">
        <f t="shared" si="16"/>
        <v>1.5443027027027025</v>
      </c>
      <c r="O40" s="314">
        <f t="shared" si="16"/>
        <v>1.5443027027027025</v>
      </c>
      <c r="P40" s="314">
        <f t="shared" si="16"/>
        <v>1.5443027027027025</v>
      </c>
      <c r="Q40" s="314">
        <f t="shared" si="16"/>
        <v>1.5443027027027025</v>
      </c>
      <c r="R40" s="314">
        <f t="shared" si="16"/>
        <v>1.5443027027027025</v>
      </c>
      <c r="S40" s="314">
        <f t="shared" si="16"/>
        <v>1.5443027027027025</v>
      </c>
      <c r="T40" s="314">
        <f t="shared" si="16"/>
        <v>1.5443027027027025</v>
      </c>
      <c r="U40" s="314">
        <f t="shared" si="16"/>
        <v>1.5443027027027025</v>
      </c>
      <c r="V40" s="314">
        <f t="shared" si="16"/>
        <v>1.5443027027027025</v>
      </c>
      <c r="W40" s="314">
        <f t="shared" si="16"/>
        <v>1.5443027027027025</v>
      </c>
      <c r="X40" s="314">
        <f t="shared" si="16"/>
        <v>1.5443027027027025</v>
      </c>
      <c r="Y40" s="314">
        <f t="shared" si="16"/>
        <v>1.5443027027027025</v>
      </c>
      <c r="Z40" s="314">
        <f t="shared" si="16"/>
        <v>1.5443027027027025</v>
      </c>
      <c r="AA40" s="314">
        <f t="shared" si="16"/>
        <v>1.5443027027027025</v>
      </c>
      <c r="AB40" s="314">
        <f t="shared" si="16"/>
        <v>1.5443027027027025</v>
      </c>
      <c r="AC40" s="314">
        <f t="shared" si="16"/>
        <v>1.0810118918918916</v>
      </c>
    </row>
    <row r="41" spans="1:34" s="264" customFormat="1" ht="12.75" x14ac:dyDescent="0.2">
      <c r="A41" s="326" t="s">
        <v>129</v>
      </c>
      <c r="B41" s="314">
        <f t="shared" ref="B41:AC41" si="17">B$36*$B126</f>
        <v>2.6933275675675672</v>
      </c>
      <c r="C41" s="314">
        <f t="shared" si="17"/>
        <v>2.6933275675675672</v>
      </c>
      <c r="D41" s="314">
        <f t="shared" si="17"/>
        <v>2.6933275675675672</v>
      </c>
      <c r="E41" s="314">
        <f t="shared" si="17"/>
        <v>2.6933275675675672</v>
      </c>
      <c r="F41" s="314">
        <f t="shared" si="17"/>
        <v>2.6933275675675672</v>
      </c>
      <c r="G41" s="314">
        <f t="shared" si="17"/>
        <v>2.6933275675675672</v>
      </c>
      <c r="H41" s="314">
        <f t="shared" si="17"/>
        <v>3.0780886486486478</v>
      </c>
      <c r="I41" s="314">
        <f t="shared" si="17"/>
        <v>3.0780886486486478</v>
      </c>
      <c r="J41" s="314">
        <f t="shared" si="17"/>
        <v>3.0780886486486478</v>
      </c>
      <c r="K41" s="314">
        <f t="shared" si="17"/>
        <v>3.4628497297297294</v>
      </c>
      <c r="L41" s="314">
        <f t="shared" si="17"/>
        <v>3.4628497297297294</v>
      </c>
      <c r="M41" s="314">
        <f t="shared" si="17"/>
        <v>3.4628497297297294</v>
      </c>
      <c r="N41" s="314">
        <f t="shared" si="17"/>
        <v>3.84761081081081</v>
      </c>
      <c r="O41" s="314">
        <f t="shared" si="17"/>
        <v>3.84761081081081</v>
      </c>
      <c r="P41" s="314">
        <f t="shared" si="17"/>
        <v>3.84761081081081</v>
      </c>
      <c r="Q41" s="314">
        <f t="shared" si="17"/>
        <v>3.84761081081081</v>
      </c>
      <c r="R41" s="314">
        <f t="shared" si="17"/>
        <v>3.84761081081081</v>
      </c>
      <c r="S41" s="314">
        <f t="shared" si="17"/>
        <v>3.84761081081081</v>
      </c>
      <c r="T41" s="314">
        <f t="shared" si="17"/>
        <v>3.84761081081081</v>
      </c>
      <c r="U41" s="314">
        <f t="shared" si="17"/>
        <v>3.84761081081081</v>
      </c>
      <c r="V41" s="314">
        <f t="shared" si="17"/>
        <v>3.84761081081081</v>
      </c>
      <c r="W41" s="314">
        <f t="shared" si="17"/>
        <v>3.84761081081081</v>
      </c>
      <c r="X41" s="314">
        <f t="shared" si="17"/>
        <v>3.84761081081081</v>
      </c>
      <c r="Y41" s="314">
        <f t="shared" si="17"/>
        <v>3.84761081081081</v>
      </c>
      <c r="Z41" s="314">
        <f t="shared" si="17"/>
        <v>3.84761081081081</v>
      </c>
      <c r="AA41" s="314">
        <f t="shared" si="17"/>
        <v>3.84761081081081</v>
      </c>
      <c r="AB41" s="314">
        <f t="shared" si="17"/>
        <v>3.84761081081081</v>
      </c>
      <c r="AC41" s="314">
        <f t="shared" si="17"/>
        <v>2.6933275675675672</v>
      </c>
    </row>
    <row r="42" spans="1:34" s="264" customFormat="1" ht="12.75" x14ac:dyDescent="0.2">
      <c r="A42" s="326" t="s">
        <v>130</v>
      </c>
      <c r="B42" s="314">
        <f t="shared" ref="B42:AC42" si="18">B$36*$B127</f>
        <v>4.5923632432432422</v>
      </c>
      <c r="C42" s="314">
        <f t="shared" si="18"/>
        <v>4.5923632432432422</v>
      </c>
      <c r="D42" s="314">
        <f t="shared" si="18"/>
        <v>4.5923632432432422</v>
      </c>
      <c r="E42" s="314">
        <f t="shared" si="18"/>
        <v>4.5923632432432422</v>
      </c>
      <c r="F42" s="314">
        <f t="shared" si="18"/>
        <v>4.5923632432432422</v>
      </c>
      <c r="G42" s="314">
        <f t="shared" si="18"/>
        <v>4.5923632432432422</v>
      </c>
      <c r="H42" s="314">
        <f t="shared" si="18"/>
        <v>5.2484151351351338</v>
      </c>
      <c r="I42" s="314">
        <f t="shared" si="18"/>
        <v>5.2484151351351338</v>
      </c>
      <c r="J42" s="314">
        <f t="shared" si="18"/>
        <v>5.2484151351351338</v>
      </c>
      <c r="K42" s="314">
        <f t="shared" si="18"/>
        <v>5.9044670270270263</v>
      </c>
      <c r="L42" s="314">
        <f t="shared" si="18"/>
        <v>5.9044670270270263</v>
      </c>
      <c r="M42" s="314">
        <f t="shared" si="18"/>
        <v>5.9044670270270263</v>
      </c>
      <c r="N42" s="314">
        <f t="shared" si="18"/>
        <v>6.560518918918917</v>
      </c>
      <c r="O42" s="314">
        <f t="shared" si="18"/>
        <v>6.560518918918917</v>
      </c>
      <c r="P42" s="314">
        <f t="shared" si="18"/>
        <v>6.560518918918917</v>
      </c>
      <c r="Q42" s="314">
        <f t="shared" si="18"/>
        <v>6.560518918918917</v>
      </c>
      <c r="R42" s="314">
        <f t="shared" si="18"/>
        <v>6.560518918918917</v>
      </c>
      <c r="S42" s="314">
        <f t="shared" si="18"/>
        <v>6.560518918918917</v>
      </c>
      <c r="T42" s="314">
        <f t="shared" si="18"/>
        <v>6.560518918918917</v>
      </c>
      <c r="U42" s="314">
        <f t="shared" si="18"/>
        <v>6.560518918918917</v>
      </c>
      <c r="V42" s="314">
        <f t="shared" si="18"/>
        <v>6.560518918918917</v>
      </c>
      <c r="W42" s="314">
        <f t="shared" si="18"/>
        <v>6.560518918918917</v>
      </c>
      <c r="X42" s="314">
        <f t="shared" si="18"/>
        <v>6.560518918918917</v>
      </c>
      <c r="Y42" s="314">
        <f t="shared" si="18"/>
        <v>6.560518918918917</v>
      </c>
      <c r="Z42" s="314">
        <f t="shared" si="18"/>
        <v>6.560518918918917</v>
      </c>
      <c r="AA42" s="314">
        <f t="shared" si="18"/>
        <v>6.560518918918917</v>
      </c>
      <c r="AB42" s="314">
        <f t="shared" si="18"/>
        <v>6.560518918918917</v>
      </c>
      <c r="AC42" s="314">
        <f t="shared" si="18"/>
        <v>4.5923632432432422</v>
      </c>
    </row>
    <row r="43" spans="1:34" s="264" customFormat="1" ht="12.75" x14ac:dyDescent="0.2">
      <c r="A43" s="326" t="s">
        <v>131</v>
      </c>
      <c r="B43" s="314">
        <f t="shared" ref="B43:AC43" si="19">B$36*$B128</f>
        <v>4.6708237837837823</v>
      </c>
      <c r="C43" s="314">
        <f t="shared" si="19"/>
        <v>4.6708237837837823</v>
      </c>
      <c r="D43" s="314">
        <f t="shared" si="19"/>
        <v>4.6708237837837823</v>
      </c>
      <c r="E43" s="314">
        <f t="shared" si="19"/>
        <v>4.6708237837837823</v>
      </c>
      <c r="F43" s="314">
        <f t="shared" si="19"/>
        <v>4.6708237837837823</v>
      </c>
      <c r="G43" s="314">
        <f t="shared" si="19"/>
        <v>4.6708237837837823</v>
      </c>
      <c r="H43" s="314">
        <f t="shared" si="19"/>
        <v>5.3380843243243223</v>
      </c>
      <c r="I43" s="314">
        <f t="shared" si="19"/>
        <v>5.3380843243243223</v>
      </c>
      <c r="J43" s="314">
        <f t="shared" si="19"/>
        <v>5.3380843243243223</v>
      </c>
      <c r="K43" s="314">
        <f t="shared" si="19"/>
        <v>6.0053448648648633</v>
      </c>
      <c r="L43" s="314">
        <f t="shared" si="19"/>
        <v>6.0053448648648633</v>
      </c>
      <c r="M43" s="314">
        <f t="shared" si="19"/>
        <v>6.0053448648648633</v>
      </c>
      <c r="N43" s="314">
        <f t="shared" si="19"/>
        <v>6.6726054054054034</v>
      </c>
      <c r="O43" s="314">
        <f t="shared" si="19"/>
        <v>6.6726054054054034</v>
      </c>
      <c r="P43" s="314">
        <f t="shared" si="19"/>
        <v>6.6726054054054034</v>
      </c>
      <c r="Q43" s="314">
        <f t="shared" si="19"/>
        <v>6.6726054054054034</v>
      </c>
      <c r="R43" s="314">
        <f t="shared" si="19"/>
        <v>6.6726054054054034</v>
      </c>
      <c r="S43" s="314">
        <f t="shared" si="19"/>
        <v>6.6726054054054034</v>
      </c>
      <c r="T43" s="314">
        <f t="shared" si="19"/>
        <v>6.6726054054054034</v>
      </c>
      <c r="U43" s="314">
        <f t="shared" si="19"/>
        <v>6.6726054054054034</v>
      </c>
      <c r="V43" s="314">
        <f t="shared" si="19"/>
        <v>6.6726054054054034</v>
      </c>
      <c r="W43" s="314">
        <f t="shared" si="19"/>
        <v>6.6726054054054034</v>
      </c>
      <c r="X43" s="314">
        <f t="shared" si="19"/>
        <v>6.6726054054054034</v>
      </c>
      <c r="Y43" s="314">
        <f t="shared" si="19"/>
        <v>6.6726054054054034</v>
      </c>
      <c r="Z43" s="314">
        <f t="shared" si="19"/>
        <v>6.6726054054054034</v>
      </c>
      <c r="AA43" s="314">
        <f t="shared" si="19"/>
        <v>6.6726054054054034</v>
      </c>
      <c r="AB43" s="314">
        <f t="shared" si="19"/>
        <v>6.6726054054054034</v>
      </c>
      <c r="AC43" s="314">
        <f t="shared" si="19"/>
        <v>4.6708237837837823</v>
      </c>
    </row>
    <row r="44" spans="1:34" s="264" customFormat="1" ht="12.75" x14ac:dyDescent="0.2">
      <c r="A44" s="326" t="s">
        <v>132</v>
      </c>
      <c r="B44" s="314">
        <f t="shared" ref="B44:AC48" si="20">B$36*$B129</f>
        <v>4.6708237837837823</v>
      </c>
      <c r="C44" s="314">
        <f t="shared" si="20"/>
        <v>4.6708237837837823</v>
      </c>
      <c r="D44" s="314">
        <f t="shared" si="20"/>
        <v>4.6708237837837823</v>
      </c>
      <c r="E44" s="314">
        <f t="shared" si="20"/>
        <v>4.6708237837837823</v>
      </c>
      <c r="F44" s="314">
        <f t="shared" si="20"/>
        <v>4.6708237837837823</v>
      </c>
      <c r="G44" s="314">
        <f t="shared" si="20"/>
        <v>4.6708237837837823</v>
      </c>
      <c r="H44" s="314">
        <f t="shared" si="20"/>
        <v>5.3380843243243223</v>
      </c>
      <c r="I44" s="314">
        <f t="shared" si="20"/>
        <v>5.3380843243243223</v>
      </c>
      <c r="J44" s="314">
        <f t="shared" si="20"/>
        <v>5.3380843243243223</v>
      </c>
      <c r="K44" s="314">
        <f t="shared" si="20"/>
        <v>6.0053448648648633</v>
      </c>
      <c r="L44" s="314">
        <f t="shared" si="20"/>
        <v>6.0053448648648633</v>
      </c>
      <c r="M44" s="314">
        <f t="shared" si="20"/>
        <v>6.0053448648648633</v>
      </c>
      <c r="N44" s="314">
        <f t="shared" si="20"/>
        <v>6.6726054054054034</v>
      </c>
      <c r="O44" s="314">
        <f t="shared" si="20"/>
        <v>6.6726054054054034</v>
      </c>
      <c r="P44" s="314">
        <f t="shared" si="20"/>
        <v>6.6726054054054034</v>
      </c>
      <c r="Q44" s="314">
        <f t="shared" si="20"/>
        <v>6.6726054054054034</v>
      </c>
      <c r="R44" s="314">
        <f t="shared" si="20"/>
        <v>6.6726054054054034</v>
      </c>
      <c r="S44" s="314">
        <f t="shared" si="20"/>
        <v>6.6726054054054034</v>
      </c>
      <c r="T44" s="314">
        <f t="shared" si="20"/>
        <v>6.6726054054054034</v>
      </c>
      <c r="U44" s="314">
        <f t="shared" si="20"/>
        <v>6.6726054054054034</v>
      </c>
      <c r="V44" s="314">
        <f t="shared" si="20"/>
        <v>6.6726054054054034</v>
      </c>
      <c r="W44" s="314">
        <f t="shared" si="20"/>
        <v>6.6726054054054034</v>
      </c>
      <c r="X44" s="314">
        <f t="shared" si="20"/>
        <v>6.6726054054054034</v>
      </c>
      <c r="Y44" s="314">
        <f t="shared" si="20"/>
        <v>6.6726054054054034</v>
      </c>
      <c r="Z44" s="314">
        <f t="shared" si="20"/>
        <v>6.6726054054054034</v>
      </c>
      <c r="AA44" s="314">
        <f t="shared" si="20"/>
        <v>6.6726054054054034</v>
      </c>
      <c r="AB44" s="314">
        <f t="shared" si="20"/>
        <v>6.6726054054054034</v>
      </c>
      <c r="AC44" s="314">
        <f t="shared" si="20"/>
        <v>4.6708237837837823</v>
      </c>
    </row>
    <row r="45" spans="1:34" s="264" customFormat="1" ht="12.75" x14ac:dyDescent="0.2">
      <c r="A45" s="326" t="s">
        <v>133</v>
      </c>
      <c r="B45" s="314">
        <f>IF(B$13="Deploy",B$36,B$36*$B130)</f>
        <v>2.3673772972972968</v>
      </c>
      <c r="C45" s="314">
        <f t="shared" ref="C45:AC47" si="21">IF(C$13="Deploy",C$36,C$36*$B130)</f>
        <v>2.3673772972972968</v>
      </c>
      <c r="D45" s="314">
        <f t="shared" si="21"/>
        <v>2.3673772972972968</v>
      </c>
      <c r="E45" s="314">
        <f t="shared" si="21"/>
        <v>2.3673772972972968</v>
      </c>
      <c r="F45" s="314">
        <f t="shared" si="21"/>
        <v>2.3673772972972968</v>
      </c>
      <c r="G45" s="314">
        <f t="shared" si="21"/>
        <v>2.3673772972972968</v>
      </c>
      <c r="H45" s="314">
        <f t="shared" si="21"/>
        <v>2.7055740540540536</v>
      </c>
      <c r="I45" s="314">
        <f t="shared" si="21"/>
        <v>2.7055740540540536</v>
      </c>
      <c r="J45" s="314">
        <f t="shared" si="21"/>
        <v>2.7055740540540536</v>
      </c>
      <c r="K45" s="314">
        <f t="shared" si="21"/>
        <v>3.0437708108108104</v>
      </c>
      <c r="L45" s="314">
        <f t="shared" si="21"/>
        <v>3.0437708108108104</v>
      </c>
      <c r="M45" s="314">
        <f t="shared" si="21"/>
        <v>3.0437708108108104</v>
      </c>
      <c r="N45" s="314">
        <f t="shared" si="21"/>
        <v>3.3819675675675671</v>
      </c>
      <c r="O45" s="314">
        <f t="shared" si="21"/>
        <v>3.3819675675675671</v>
      </c>
      <c r="P45" s="314">
        <f t="shared" si="21"/>
        <v>3.3819675675675671</v>
      </c>
      <c r="Q45" s="314">
        <f t="shared" si="21"/>
        <v>3.3819675675675671</v>
      </c>
      <c r="R45" s="314">
        <f t="shared" si="21"/>
        <v>9.6</v>
      </c>
      <c r="S45" s="314">
        <f t="shared" si="21"/>
        <v>9.6</v>
      </c>
      <c r="T45" s="314">
        <f t="shared" si="21"/>
        <v>9.6</v>
      </c>
      <c r="U45" s="314">
        <f t="shared" si="21"/>
        <v>9.6</v>
      </c>
      <c r="V45" s="314">
        <f t="shared" si="21"/>
        <v>9.6</v>
      </c>
      <c r="W45" s="314">
        <f t="shared" si="21"/>
        <v>9.6</v>
      </c>
      <c r="X45" s="314">
        <f t="shared" si="21"/>
        <v>3.3819675675675671</v>
      </c>
      <c r="Y45" s="314">
        <f t="shared" si="21"/>
        <v>3.3819675675675671</v>
      </c>
      <c r="Z45" s="314">
        <f t="shared" si="21"/>
        <v>3.3819675675675671</v>
      </c>
      <c r="AA45" s="314">
        <f t="shared" si="21"/>
        <v>3.3819675675675671</v>
      </c>
      <c r="AB45" s="314">
        <f t="shared" si="21"/>
        <v>3.3819675675675671</v>
      </c>
      <c r="AC45" s="314">
        <f t="shared" si="21"/>
        <v>2.3673772972972968</v>
      </c>
    </row>
    <row r="46" spans="1:34" s="264" customFormat="1" ht="12.75" x14ac:dyDescent="0.2">
      <c r="A46" s="326" t="s">
        <v>134</v>
      </c>
      <c r="B46" s="314">
        <f t="shared" si="20"/>
        <v>4.9890248648648647</v>
      </c>
      <c r="C46" s="314">
        <f t="shared" si="20"/>
        <v>4.9890248648648647</v>
      </c>
      <c r="D46" s="314">
        <f t="shared" si="20"/>
        <v>4.9890248648648647</v>
      </c>
      <c r="E46" s="314">
        <f t="shared" si="20"/>
        <v>4.9890248648648647</v>
      </c>
      <c r="F46" s="314">
        <f t="shared" si="20"/>
        <v>4.9890248648648647</v>
      </c>
      <c r="G46" s="314">
        <f t="shared" si="20"/>
        <v>4.9890248648648647</v>
      </c>
      <c r="H46" s="314">
        <f t="shared" si="20"/>
        <v>5.7017427027027017</v>
      </c>
      <c r="I46" s="314">
        <f t="shared" si="20"/>
        <v>5.7017427027027017</v>
      </c>
      <c r="J46" s="314">
        <f t="shared" si="20"/>
        <v>5.7017427027027017</v>
      </c>
      <c r="K46" s="314">
        <f t="shared" si="20"/>
        <v>6.4144605405405404</v>
      </c>
      <c r="L46" s="314">
        <f t="shared" si="20"/>
        <v>6.4144605405405404</v>
      </c>
      <c r="M46" s="314">
        <f t="shared" si="20"/>
        <v>6.4144605405405404</v>
      </c>
      <c r="N46" s="314">
        <f t="shared" si="20"/>
        <v>7.1271783783783773</v>
      </c>
      <c r="O46" s="314">
        <f t="shared" si="20"/>
        <v>7.1271783783783773</v>
      </c>
      <c r="P46" s="314">
        <f t="shared" si="20"/>
        <v>7.1271783783783773</v>
      </c>
      <c r="Q46" s="314">
        <f t="shared" si="20"/>
        <v>7.1271783783783773</v>
      </c>
      <c r="R46" s="314">
        <f t="shared" si="20"/>
        <v>7.1271783783783773</v>
      </c>
      <c r="S46" s="314">
        <f t="shared" si="20"/>
        <v>7.1271783783783773</v>
      </c>
      <c r="T46" s="314">
        <f t="shared" si="20"/>
        <v>7.1271783783783773</v>
      </c>
      <c r="U46" s="314">
        <f t="shared" si="20"/>
        <v>7.1271783783783773</v>
      </c>
      <c r="V46" s="314">
        <f t="shared" si="20"/>
        <v>7.1271783783783773</v>
      </c>
      <c r="W46" s="314">
        <f t="shared" si="20"/>
        <v>7.1271783783783773</v>
      </c>
      <c r="X46" s="314">
        <f t="shared" si="20"/>
        <v>7.1271783783783773</v>
      </c>
      <c r="Y46" s="314">
        <f t="shared" si="20"/>
        <v>7.1271783783783773</v>
      </c>
      <c r="Z46" s="314">
        <f t="shared" si="20"/>
        <v>7.1271783783783773</v>
      </c>
      <c r="AA46" s="314">
        <f t="shared" si="20"/>
        <v>7.1271783783783773</v>
      </c>
      <c r="AB46" s="314">
        <f t="shared" si="20"/>
        <v>7.1271783783783773</v>
      </c>
      <c r="AC46" s="314">
        <f t="shared" si="20"/>
        <v>4.9890248648648647</v>
      </c>
    </row>
    <row r="47" spans="1:34" s="264" customFormat="1" ht="12.75" x14ac:dyDescent="0.2">
      <c r="A47" s="326" t="s">
        <v>135</v>
      </c>
      <c r="B47" s="314">
        <f>IF(B$13="Deploy",B$36,B$36*$B132)</f>
        <v>2.2082767567567565</v>
      </c>
      <c r="C47" s="314">
        <f t="shared" si="21"/>
        <v>2.2082767567567565</v>
      </c>
      <c r="D47" s="314">
        <f t="shared" si="21"/>
        <v>2.2082767567567565</v>
      </c>
      <c r="E47" s="314">
        <f t="shared" si="21"/>
        <v>2.2082767567567565</v>
      </c>
      <c r="F47" s="314">
        <f t="shared" si="21"/>
        <v>2.2082767567567565</v>
      </c>
      <c r="G47" s="314">
        <f t="shared" si="21"/>
        <v>2.2082767567567565</v>
      </c>
      <c r="H47" s="314">
        <f t="shared" si="21"/>
        <v>2.5237448648648648</v>
      </c>
      <c r="I47" s="314">
        <f t="shared" si="21"/>
        <v>2.5237448648648648</v>
      </c>
      <c r="J47" s="314">
        <f t="shared" si="21"/>
        <v>2.5237448648648648</v>
      </c>
      <c r="K47" s="314">
        <f t="shared" si="21"/>
        <v>2.8392129729729731</v>
      </c>
      <c r="L47" s="314">
        <f t="shared" si="21"/>
        <v>2.8392129729729731</v>
      </c>
      <c r="M47" s="314">
        <f t="shared" si="21"/>
        <v>2.8392129729729731</v>
      </c>
      <c r="N47" s="314">
        <f t="shared" si="21"/>
        <v>3.154681081081081</v>
      </c>
      <c r="O47" s="314">
        <f t="shared" si="21"/>
        <v>3.154681081081081</v>
      </c>
      <c r="P47" s="314">
        <f t="shared" si="21"/>
        <v>3.154681081081081</v>
      </c>
      <c r="Q47" s="314">
        <f t="shared" si="21"/>
        <v>3.154681081081081</v>
      </c>
      <c r="R47" s="314">
        <f t="shared" si="21"/>
        <v>9.6</v>
      </c>
      <c r="S47" s="314">
        <f t="shared" si="21"/>
        <v>9.6</v>
      </c>
      <c r="T47" s="314">
        <f t="shared" si="21"/>
        <v>9.6</v>
      </c>
      <c r="U47" s="314">
        <f t="shared" si="21"/>
        <v>9.6</v>
      </c>
      <c r="V47" s="314">
        <f t="shared" si="21"/>
        <v>9.6</v>
      </c>
      <c r="W47" s="314">
        <f t="shared" si="21"/>
        <v>9.6</v>
      </c>
      <c r="X47" s="314">
        <f t="shared" si="21"/>
        <v>3.154681081081081</v>
      </c>
      <c r="Y47" s="314">
        <f t="shared" si="21"/>
        <v>3.154681081081081</v>
      </c>
      <c r="Z47" s="314">
        <f t="shared" si="21"/>
        <v>3.154681081081081</v>
      </c>
      <c r="AA47" s="314">
        <f t="shared" si="21"/>
        <v>3.154681081081081</v>
      </c>
      <c r="AB47" s="314">
        <f t="shared" si="21"/>
        <v>3.154681081081081</v>
      </c>
      <c r="AC47" s="314">
        <f t="shared" si="21"/>
        <v>2.2082767567567565</v>
      </c>
    </row>
    <row r="48" spans="1:34" s="264" customFormat="1" ht="12.75" x14ac:dyDescent="0.2">
      <c r="A48" s="326" t="s">
        <v>136</v>
      </c>
      <c r="B48" s="314">
        <f t="shared" si="20"/>
        <v>6.72</v>
      </c>
      <c r="C48" s="314">
        <f t="shared" si="20"/>
        <v>6.72</v>
      </c>
      <c r="D48" s="314">
        <f t="shared" si="20"/>
        <v>6.72</v>
      </c>
      <c r="E48" s="314">
        <f t="shared" si="20"/>
        <v>6.72</v>
      </c>
      <c r="F48" s="314">
        <f t="shared" si="20"/>
        <v>6.72</v>
      </c>
      <c r="G48" s="314">
        <f t="shared" si="20"/>
        <v>6.72</v>
      </c>
      <c r="H48" s="314">
        <f t="shared" si="20"/>
        <v>7.68</v>
      </c>
      <c r="I48" s="314">
        <f t="shared" si="20"/>
        <v>7.68</v>
      </c>
      <c r="J48" s="314">
        <f t="shared" si="20"/>
        <v>7.68</v>
      </c>
      <c r="K48" s="314">
        <f t="shared" si="20"/>
        <v>8.64</v>
      </c>
      <c r="L48" s="314">
        <f t="shared" si="20"/>
        <v>8.64</v>
      </c>
      <c r="M48" s="314">
        <f t="shared" si="20"/>
        <v>8.64</v>
      </c>
      <c r="N48" s="314">
        <f t="shared" si="20"/>
        <v>9.6</v>
      </c>
      <c r="O48" s="314">
        <f t="shared" si="20"/>
        <v>9.6</v>
      </c>
      <c r="P48" s="314">
        <f t="shared" si="20"/>
        <v>9.6</v>
      </c>
      <c r="Q48" s="314">
        <f t="shared" si="20"/>
        <v>9.6</v>
      </c>
      <c r="R48" s="314">
        <f t="shared" si="20"/>
        <v>9.6</v>
      </c>
      <c r="S48" s="314">
        <f t="shared" si="20"/>
        <v>9.6</v>
      </c>
      <c r="T48" s="314">
        <f t="shared" si="20"/>
        <v>9.6</v>
      </c>
      <c r="U48" s="314">
        <f t="shared" si="20"/>
        <v>9.6</v>
      </c>
      <c r="V48" s="314">
        <f t="shared" si="20"/>
        <v>9.6</v>
      </c>
      <c r="W48" s="314">
        <f t="shared" si="20"/>
        <v>9.6</v>
      </c>
      <c r="X48" s="314">
        <f t="shared" si="20"/>
        <v>9.6</v>
      </c>
      <c r="Y48" s="314">
        <f t="shared" si="20"/>
        <v>9.6</v>
      </c>
      <c r="Z48" s="314">
        <f t="shared" si="20"/>
        <v>9.6</v>
      </c>
      <c r="AA48" s="314">
        <f t="shared" si="20"/>
        <v>9.6</v>
      </c>
      <c r="AB48" s="314">
        <f t="shared" si="20"/>
        <v>9.6</v>
      </c>
      <c r="AC48" s="314">
        <f t="shared" si="20"/>
        <v>6.72</v>
      </c>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row>
    <row r="50" spans="1:34" x14ac:dyDescent="0.2">
      <c r="A50" s="47" t="s">
        <v>138</v>
      </c>
      <c r="B50" s="50">
        <v>5</v>
      </c>
      <c r="C50" s="50">
        <v>5</v>
      </c>
      <c r="D50" s="50">
        <v>5</v>
      </c>
      <c r="E50" s="50">
        <v>5</v>
      </c>
      <c r="F50" s="50">
        <v>5</v>
      </c>
      <c r="G50" s="50">
        <v>5</v>
      </c>
      <c r="H50" s="50">
        <v>7</v>
      </c>
      <c r="I50" s="50">
        <v>7</v>
      </c>
      <c r="J50" s="50">
        <v>7</v>
      </c>
      <c r="K50" s="50">
        <v>8</v>
      </c>
      <c r="L50" s="50">
        <v>8</v>
      </c>
      <c r="M50" s="50">
        <v>8</v>
      </c>
      <c r="N50" s="50">
        <v>9</v>
      </c>
      <c r="O50" s="50">
        <v>9</v>
      </c>
      <c r="P50" s="50">
        <v>9</v>
      </c>
      <c r="Q50" s="50">
        <v>9</v>
      </c>
      <c r="R50" s="50">
        <v>9</v>
      </c>
      <c r="S50" s="50">
        <v>9</v>
      </c>
      <c r="T50" s="50">
        <v>9</v>
      </c>
      <c r="U50" s="50">
        <v>9</v>
      </c>
      <c r="V50" s="50">
        <v>9</v>
      </c>
      <c r="W50" s="50">
        <v>9</v>
      </c>
      <c r="X50" s="50">
        <v>9</v>
      </c>
      <c r="Y50" s="50">
        <v>9</v>
      </c>
      <c r="Z50" s="50">
        <v>9</v>
      </c>
      <c r="AA50" s="50">
        <v>9</v>
      </c>
      <c r="AB50" s="49">
        <v>9</v>
      </c>
      <c r="AC50" s="96">
        <v>5</v>
      </c>
      <c r="AD50" s="48"/>
      <c r="AE50" s="48"/>
      <c r="AF50" s="48"/>
      <c r="AG50" s="48"/>
      <c r="AH50" s="48"/>
    </row>
    <row r="51" spans="1:34" x14ac:dyDescent="0.2">
      <c r="A51" s="47" t="s">
        <v>139</v>
      </c>
      <c r="B51" s="50">
        <f t="shared" ref="B51:AC51" si="22">ROUND(1*B50,2)</f>
        <v>5</v>
      </c>
      <c r="C51" s="50">
        <f t="shared" si="22"/>
        <v>5</v>
      </c>
      <c r="D51" s="50">
        <f t="shared" si="22"/>
        <v>5</v>
      </c>
      <c r="E51" s="50">
        <f t="shared" si="22"/>
        <v>5</v>
      </c>
      <c r="F51" s="50">
        <f t="shared" si="22"/>
        <v>5</v>
      </c>
      <c r="G51" s="50">
        <f t="shared" si="22"/>
        <v>5</v>
      </c>
      <c r="H51" s="50">
        <f t="shared" si="22"/>
        <v>7</v>
      </c>
      <c r="I51" s="50">
        <f t="shared" si="22"/>
        <v>7</v>
      </c>
      <c r="J51" s="50">
        <f t="shared" si="22"/>
        <v>7</v>
      </c>
      <c r="K51" s="50">
        <f t="shared" si="22"/>
        <v>8</v>
      </c>
      <c r="L51" s="50">
        <f t="shared" si="22"/>
        <v>8</v>
      </c>
      <c r="M51" s="50">
        <f t="shared" si="22"/>
        <v>8</v>
      </c>
      <c r="N51" s="50">
        <f t="shared" si="22"/>
        <v>9</v>
      </c>
      <c r="O51" s="50">
        <f t="shared" si="22"/>
        <v>9</v>
      </c>
      <c r="P51" s="50">
        <f t="shared" si="22"/>
        <v>9</v>
      </c>
      <c r="Q51" s="50">
        <f t="shared" si="22"/>
        <v>9</v>
      </c>
      <c r="R51" s="50">
        <f t="shared" si="22"/>
        <v>9</v>
      </c>
      <c r="S51" s="50">
        <f t="shared" si="22"/>
        <v>9</v>
      </c>
      <c r="T51" s="50">
        <f t="shared" si="22"/>
        <v>9</v>
      </c>
      <c r="U51" s="50">
        <f t="shared" si="22"/>
        <v>9</v>
      </c>
      <c r="V51" s="50">
        <f t="shared" si="22"/>
        <v>9</v>
      </c>
      <c r="W51" s="50">
        <f t="shared" si="22"/>
        <v>9</v>
      </c>
      <c r="X51" s="50">
        <f t="shared" si="22"/>
        <v>9</v>
      </c>
      <c r="Y51" s="50">
        <f t="shared" si="22"/>
        <v>9</v>
      </c>
      <c r="Z51" s="50">
        <f t="shared" si="22"/>
        <v>9</v>
      </c>
      <c r="AA51" s="50">
        <f t="shared" si="22"/>
        <v>9</v>
      </c>
      <c r="AB51" s="49">
        <f t="shared" si="22"/>
        <v>9</v>
      </c>
      <c r="AC51" s="96">
        <f t="shared" si="22"/>
        <v>5</v>
      </c>
      <c r="AD51" s="32"/>
      <c r="AF51" s="32"/>
      <c r="AG51" s="32"/>
      <c r="AH51" s="32"/>
    </row>
    <row r="52" spans="1:34" s="15" customFormat="1" x14ac:dyDescent="0.2">
      <c r="A52" s="43" t="s">
        <v>140</v>
      </c>
      <c r="B52" s="45">
        <v>4</v>
      </c>
      <c r="C52" s="45">
        <v>4</v>
      </c>
      <c r="D52" s="45">
        <v>4</v>
      </c>
      <c r="E52" s="45">
        <v>4</v>
      </c>
      <c r="F52" s="45">
        <v>4</v>
      </c>
      <c r="G52" s="45">
        <v>4</v>
      </c>
      <c r="H52" s="45">
        <v>4</v>
      </c>
      <c r="I52" s="45">
        <v>5</v>
      </c>
      <c r="J52" s="45">
        <v>5</v>
      </c>
      <c r="K52" s="45">
        <v>6</v>
      </c>
      <c r="L52" s="45">
        <v>6</v>
      </c>
      <c r="M52" s="45">
        <v>6</v>
      </c>
      <c r="N52" s="45">
        <v>6</v>
      </c>
      <c r="O52" s="45">
        <v>6</v>
      </c>
      <c r="P52" s="45">
        <v>6</v>
      </c>
      <c r="Q52" s="45">
        <v>6</v>
      </c>
      <c r="R52" s="45">
        <v>6</v>
      </c>
      <c r="S52" s="45">
        <v>6</v>
      </c>
      <c r="T52" s="45">
        <v>6</v>
      </c>
      <c r="U52" s="45">
        <v>6</v>
      </c>
      <c r="V52" s="45">
        <v>6</v>
      </c>
      <c r="W52" s="45">
        <v>6</v>
      </c>
      <c r="X52" s="45">
        <v>6</v>
      </c>
      <c r="Y52" s="45">
        <v>6</v>
      </c>
      <c r="Z52" s="45">
        <v>6</v>
      </c>
      <c r="AA52" s="45">
        <v>6</v>
      </c>
      <c r="AB52" s="44">
        <v>6</v>
      </c>
      <c r="AC52" s="98">
        <v>6</v>
      </c>
      <c r="AD52" s="32"/>
      <c r="AF52" s="32"/>
      <c r="AG52" s="32"/>
      <c r="AH52" s="32"/>
    </row>
    <row r="53" spans="1:34" s="15" customFormat="1" x14ac:dyDescent="0.2">
      <c r="A53" s="43" t="s">
        <v>141</v>
      </c>
      <c r="B53" s="42">
        <v>3</v>
      </c>
      <c r="C53" s="42">
        <v>3</v>
      </c>
      <c r="D53" s="42">
        <v>3</v>
      </c>
      <c r="E53" s="42">
        <v>3</v>
      </c>
      <c r="F53" s="42">
        <v>3</v>
      </c>
      <c r="G53" s="42">
        <v>3</v>
      </c>
      <c r="H53" s="42">
        <v>3</v>
      </c>
      <c r="I53" s="42">
        <v>3.75</v>
      </c>
      <c r="J53" s="42">
        <v>3.75</v>
      </c>
      <c r="K53" s="42">
        <v>4.5</v>
      </c>
      <c r="L53" s="42">
        <v>4.5</v>
      </c>
      <c r="M53" s="42">
        <v>4.5</v>
      </c>
      <c r="N53" s="42">
        <v>4.5</v>
      </c>
      <c r="O53" s="42">
        <v>4.5</v>
      </c>
      <c r="P53" s="42">
        <v>4.5</v>
      </c>
      <c r="Q53" s="42">
        <v>4.5</v>
      </c>
      <c r="R53" s="42">
        <v>4.5</v>
      </c>
      <c r="S53" s="42">
        <v>4.5</v>
      </c>
      <c r="T53" s="42">
        <v>4.5</v>
      </c>
      <c r="U53" s="42">
        <v>4.5</v>
      </c>
      <c r="V53" s="42">
        <v>4.5</v>
      </c>
      <c r="W53" s="42">
        <v>4.5</v>
      </c>
      <c r="X53" s="42">
        <v>4.5</v>
      </c>
      <c r="Y53" s="42">
        <v>4.5</v>
      </c>
      <c r="Z53" s="42">
        <v>4.5</v>
      </c>
      <c r="AA53" s="42">
        <v>4.5</v>
      </c>
      <c r="AB53" s="41">
        <v>4.5</v>
      </c>
      <c r="AC53" s="96">
        <v>4.5</v>
      </c>
      <c r="AD53" s="18"/>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22"/>
      <c r="AD54" s="18"/>
      <c r="AF54" s="18"/>
      <c r="AG54" s="18"/>
      <c r="AH54" s="18"/>
    </row>
    <row r="55" spans="1:34" x14ac:dyDescent="0.2">
      <c r="A55" s="36" t="str">
        <f t="shared" ref="A55:A63" si="23">A85</f>
        <v>Pilot Upper Limit</v>
      </c>
      <c r="B55" s="35">
        <f>$B$85</f>
        <v>17</v>
      </c>
      <c r="C55" s="35">
        <f t="shared" ref="C55:AC55" si="24">$B$85</f>
        <v>17</v>
      </c>
      <c r="D55" s="35">
        <f t="shared" si="24"/>
        <v>17</v>
      </c>
      <c r="E55" s="35">
        <f t="shared" si="24"/>
        <v>17</v>
      </c>
      <c r="F55" s="35">
        <f t="shared" si="24"/>
        <v>17</v>
      </c>
      <c r="G55" s="35">
        <f t="shared" si="24"/>
        <v>17</v>
      </c>
      <c r="H55" s="35">
        <f t="shared" si="24"/>
        <v>17</v>
      </c>
      <c r="I55" s="35">
        <f t="shared" si="24"/>
        <v>17</v>
      </c>
      <c r="J55" s="35">
        <f t="shared" si="24"/>
        <v>17</v>
      </c>
      <c r="K55" s="35">
        <f t="shared" si="24"/>
        <v>17</v>
      </c>
      <c r="L55" s="35">
        <f t="shared" si="24"/>
        <v>17</v>
      </c>
      <c r="M55" s="35">
        <f t="shared" si="24"/>
        <v>17</v>
      </c>
      <c r="N55" s="35">
        <f t="shared" si="24"/>
        <v>17</v>
      </c>
      <c r="O55" s="35">
        <f t="shared" si="24"/>
        <v>17</v>
      </c>
      <c r="P55" s="35">
        <f t="shared" si="24"/>
        <v>17</v>
      </c>
      <c r="Q55" s="35">
        <f t="shared" si="24"/>
        <v>17</v>
      </c>
      <c r="R55" s="35">
        <f t="shared" si="24"/>
        <v>17</v>
      </c>
      <c r="S55" s="35">
        <f t="shared" si="24"/>
        <v>17</v>
      </c>
      <c r="T55" s="35">
        <f t="shared" si="24"/>
        <v>17</v>
      </c>
      <c r="U55" s="35">
        <f t="shared" si="24"/>
        <v>17</v>
      </c>
      <c r="V55" s="35">
        <f t="shared" si="24"/>
        <v>17</v>
      </c>
      <c r="W55" s="35">
        <f t="shared" si="24"/>
        <v>17</v>
      </c>
      <c r="X55" s="35">
        <f t="shared" si="24"/>
        <v>17</v>
      </c>
      <c r="Y55" s="35">
        <f t="shared" si="24"/>
        <v>17</v>
      </c>
      <c r="Z55" s="35">
        <f t="shared" si="24"/>
        <v>17</v>
      </c>
      <c r="AA55" s="35">
        <f t="shared" si="24"/>
        <v>17</v>
      </c>
      <c r="AB55" s="339">
        <f t="shared" si="24"/>
        <v>17</v>
      </c>
      <c r="AC55" s="115">
        <f t="shared" si="24"/>
        <v>17</v>
      </c>
    </row>
    <row r="56" spans="1:34" x14ac:dyDescent="0.2">
      <c r="A56" s="34" t="str">
        <f t="shared" si="23"/>
        <v>Pilot Lower Limit</v>
      </c>
      <c r="B56" s="33">
        <f>IF(B76&lt;80,12,IF(AND(B76&gt;=80,B76&lt;90),14,$B$86))</f>
        <v>12</v>
      </c>
      <c r="C56" s="33">
        <f t="shared" ref="C56:AB56" si="25">IF(C76&lt;80,12,IF(AND(C76&gt;=80,C76&lt;90),14,$B$86))</f>
        <v>12</v>
      </c>
      <c r="D56" s="33">
        <f t="shared" si="25"/>
        <v>12</v>
      </c>
      <c r="E56" s="33">
        <f t="shared" si="25"/>
        <v>12</v>
      </c>
      <c r="F56" s="33">
        <f t="shared" si="25"/>
        <v>12</v>
      </c>
      <c r="G56" s="33">
        <f t="shared" si="25"/>
        <v>12</v>
      </c>
      <c r="H56" s="33">
        <f t="shared" si="25"/>
        <v>12</v>
      </c>
      <c r="I56" s="33">
        <f t="shared" si="25"/>
        <v>12</v>
      </c>
      <c r="J56" s="33">
        <f t="shared" si="25"/>
        <v>12</v>
      </c>
      <c r="K56" s="33">
        <f t="shared" si="25"/>
        <v>12</v>
      </c>
      <c r="L56" s="33">
        <f t="shared" si="25"/>
        <v>14</v>
      </c>
      <c r="M56" s="33">
        <f t="shared" si="25"/>
        <v>14</v>
      </c>
      <c r="N56" s="33">
        <f t="shared" si="25"/>
        <v>14</v>
      </c>
      <c r="O56" s="33">
        <f t="shared" si="25"/>
        <v>14</v>
      </c>
      <c r="P56" s="33">
        <f t="shared" si="25"/>
        <v>14</v>
      </c>
      <c r="Q56" s="33">
        <f t="shared" si="25"/>
        <v>14</v>
      </c>
      <c r="R56" s="33">
        <f t="shared" si="25"/>
        <v>17</v>
      </c>
      <c r="S56" s="33">
        <f t="shared" si="25"/>
        <v>17</v>
      </c>
      <c r="T56" s="33">
        <f t="shared" si="25"/>
        <v>17</v>
      </c>
      <c r="U56" s="33">
        <f t="shared" si="25"/>
        <v>17</v>
      </c>
      <c r="V56" s="33">
        <f t="shared" si="25"/>
        <v>17</v>
      </c>
      <c r="W56" s="33">
        <f t="shared" si="25"/>
        <v>17</v>
      </c>
      <c r="X56" s="33">
        <f t="shared" si="25"/>
        <v>17</v>
      </c>
      <c r="Y56" s="33">
        <f t="shared" si="25"/>
        <v>17</v>
      </c>
      <c r="Z56" s="33">
        <f t="shared" si="25"/>
        <v>14</v>
      </c>
      <c r="AA56" s="33">
        <f t="shared" si="25"/>
        <v>14</v>
      </c>
      <c r="AB56" s="125">
        <f t="shared" si="25"/>
        <v>14</v>
      </c>
      <c r="AC56" s="33">
        <f>IF(AC76&lt;80,12,IF(AND(AC76&gt;=80,AC76&lt;90),14,$B$86))</f>
        <v>12</v>
      </c>
    </row>
    <row r="57" spans="1:34" x14ac:dyDescent="0.2">
      <c r="A57" s="34" t="str">
        <f t="shared" si="23"/>
        <v>&gt; L4 Pilots / Crews</v>
      </c>
      <c r="B57" s="33">
        <f t="shared" ref="B57:AC57" si="26">ROUNDUP(IF(B$13="Deploy",MAX((B$79/100)*$B87,$B87),(B$79/100)*$B87),0)</f>
        <v>2</v>
      </c>
      <c r="C57" s="33">
        <f t="shared" si="26"/>
        <v>2</v>
      </c>
      <c r="D57" s="33">
        <f t="shared" si="26"/>
        <v>2</v>
      </c>
      <c r="E57" s="33">
        <f t="shared" si="26"/>
        <v>2</v>
      </c>
      <c r="F57" s="33">
        <f t="shared" si="26"/>
        <v>2</v>
      </c>
      <c r="G57" s="33">
        <f t="shared" si="26"/>
        <v>2</v>
      </c>
      <c r="H57" s="33">
        <f t="shared" si="26"/>
        <v>3</v>
      </c>
      <c r="I57" s="33">
        <f t="shared" si="26"/>
        <v>3</v>
      </c>
      <c r="J57" s="33">
        <f t="shared" si="26"/>
        <v>4</v>
      </c>
      <c r="K57" s="33">
        <f t="shared" si="26"/>
        <v>4</v>
      </c>
      <c r="L57" s="33">
        <f t="shared" si="26"/>
        <v>4</v>
      </c>
      <c r="M57" s="33">
        <f t="shared" si="26"/>
        <v>5</v>
      </c>
      <c r="N57" s="33">
        <f t="shared" si="26"/>
        <v>5</v>
      </c>
      <c r="O57" s="33">
        <f t="shared" si="26"/>
        <v>5</v>
      </c>
      <c r="P57" s="33">
        <f t="shared" si="26"/>
        <v>5</v>
      </c>
      <c r="Q57" s="33">
        <f t="shared" si="26"/>
        <v>5</v>
      </c>
      <c r="R57" s="33">
        <f t="shared" si="26"/>
        <v>5</v>
      </c>
      <c r="S57" s="33">
        <f t="shared" si="26"/>
        <v>5</v>
      </c>
      <c r="T57" s="33">
        <f t="shared" si="26"/>
        <v>5</v>
      </c>
      <c r="U57" s="33">
        <f t="shared" si="26"/>
        <v>5</v>
      </c>
      <c r="V57" s="33">
        <f t="shared" si="26"/>
        <v>5</v>
      </c>
      <c r="W57" s="33">
        <f t="shared" si="26"/>
        <v>5</v>
      </c>
      <c r="X57" s="33">
        <f t="shared" si="26"/>
        <v>5</v>
      </c>
      <c r="Y57" s="33">
        <f t="shared" si="26"/>
        <v>5</v>
      </c>
      <c r="Z57" s="33">
        <f t="shared" si="26"/>
        <v>5</v>
      </c>
      <c r="AA57" s="33">
        <f t="shared" si="26"/>
        <v>5</v>
      </c>
      <c r="AB57" s="125">
        <f t="shared" si="26"/>
        <v>5</v>
      </c>
      <c r="AC57" s="33">
        <f t="shared" si="26"/>
        <v>2</v>
      </c>
    </row>
    <row r="58" spans="1:34" x14ac:dyDescent="0.2">
      <c r="A58" s="34" t="str">
        <f t="shared" si="23"/>
        <v>&gt; L3 Pilots / Crews</v>
      </c>
      <c r="B58" s="33">
        <f t="shared" ref="B58:AC58" si="27">ROUNDUP(IF(B$13="Deploy",MAX((B$79/100)*$B88,$B88),(B$79/100)*$B88),0)</f>
        <v>3</v>
      </c>
      <c r="C58" s="33">
        <f t="shared" si="27"/>
        <v>3</v>
      </c>
      <c r="D58" s="33">
        <f t="shared" si="27"/>
        <v>3</v>
      </c>
      <c r="E58" s="33">
        <f t="shared" si="27"/>
        <v>3</v>
      </c>
      <c r="F58" s="33">
        <f t="shared" si="27"/>
        <v>3</v>
      </c>
      <c r="G58" s="33">
        <f t="shared" si="27"/>
        <v>3</v>
      </c>
      <c r="H58" s="33">
        <f t="shared" si="27"/>
        <v>4</v>
      </c>
      <c r="I58" s="33">
        <f t="shared" si="27"/>
        <v>5</v>
      </c>
      <c r="J58" s="33">
        <f t="shared" si="27"/>
        <v>5</v>
      </c>
      <c r="K58" s="33">
        <f t="shared" si="27"/>
        <v>6</v>
      </c>
      <c r="L58" s="33">
        <f t="shared" si="27"/>
        <v>6</v>
      </c>
      <c r="M58" s="33">
        <f t="shared" si="27"/>
        <v>7</v>
      </c>
      <c r="N58" s="33">
        <f t="shared" si="27"/>
        <v>7</v>
      </c>
      <c r="O58" s="33">
        <f t="shared" si="27"/>
        <v>7</v>
      </c>
      <c r="P58" s="33">
        <f t="shared" si="27"/>
        <v>7</v>
      </c>
      <c r="Q58" s="33">
        <f t="shared" si="27"/>
        <v>7</v>
      </c>
      <c r="R58" s="33">
        <f t="shared" si="27"/>
        <v>8</v>
      </c>
      <c r="S58" s="33">
        <f t="shared" si="27"/>
        <v>8</v>
      </c>
      <c r="T58" s="33">
        <f t="shared" si="27"/>
        <v>8</v>
      </c>
      <c r="U58" s="33">
        <f t="shared" si="27"/>
        <v>8</v>
      </c>
      <c r="V58" s="33">
        <f t="shared" si="27"/>
        <v>8</v>
      </c>
      <c r="W58" s="33">
        <f t="shared" si="27"/>
        <v>8</v>
      </c>
      <c r="X58" s="33">
        <f t="shared" si="27"/>
        <v>8</v>
      </c>
      <c r="Y58" s="33">
        <f t="shared" si="27"/>
        <v>8</v>
      </c>
      <c r="Z58" s="33">
        <f t="shared" si="27"/>
        <v>7</v>
      </c>
      <c r="AA58" s="33">
        <f t="shared" si="27"/>
        <v>7</v>
      </c>
      <c r="AB58" s="125">
        <f t="shared" si="27"/>
        <v>7</v>
      </c>
      <c r="AC58" s="33">
        <f t="shared" si="27"/>
        <v>3</v>
      </c>
    </row>
    <row r="59" spans="1:34" s="21" customFormat="1" x14ac:dyDescent="0.2">
      <c r="A59" s="34" t="str">
        <f t="shared" si="23"/>
        <v>&gt; L2 Pilots / Crews</v>
      </c>
      <c r="B59" s="33">
        <f t="shared" ref="B59:AC59" si="28">ROUNDUP(IF(B$13="Deploy",MAX((B$79/100)*$B89,$B89),(B$79/100)*$B89),0)</f>
        <v>5</v>
      </c>
      <c r="C59" s="33">
        <f t="shared" si="28"/>
        <v>5</v>
      </c>
      <c r="D59" s="33">
        <f t="shared" si="28"/>
        <v>5</v>
      </c>
      <c r="E59" s="33">
        <f t="shared" si="28"/>
        <v>5</v>
      </c>
      <c r="F59" s="33">
        <f t="shared" si="28"/>
        <v>5</v>
      </c>
      <c r="G59" s="33">
        <f t="shared" si="28"/>
        <v>5</v>
      </c>
      <c r="H59" s="33">
        <f t="shared" si="28"/>
        <v>6</v>
      </c>
      <c r="I59" s="33">
        <f t="shared" si="28"/>
        <v>8</v>
      </c>
      <c r="J59" s="33">
        <f t="shared" si="28"/>
        <v>8</v>
      </c>
      <c r="K59" s="33">
        <f t="shared" si="28"/>
        <v>9</v>
      </c>
      <c r="L59" s="33">
        <f t="shared" si="28"/>
        <v>10</v>
      </c>
      <c r="M59" s="33">
        <f t="shared" si="28"/>
        <v>12</v>
      </c>
      <c r="N59" s="33">
        <f t="shared" si="28"/>
        <v>12</v>
      </c>
      <c r="O59" s="33">
        <f t="shared" si="28"/>
        <v>12</v>
      </c>
      <c r="P59" s="33">
        <f t="shared" si="28"/>
        <v>12</v>
      </c>
      <c r="Q59" s="33">
        <f t="shared" si="28"/>
        <v>12</v>
      </c>
      <c r="R59" s="33">
        <f t="shared" si="28"/>
        <v>13</v>
      </c>
      <c r="S59" s="33">
        <f t="shared" si="28"/>
        <v>13</v>
      </c>
      <c r="T59" s="33">
        <f t="shared" si="28"/>
        <v>13</v>
      </c>
      <c r="U59" s="33">
        <f t="shared" si="28"/>
        <v>13</v>
      </c>
      <c r="V59" s="33">
        <f t="shared" si="28"/>
        <v>13</v>
      </c>
      <c r="W59" s="33">
        <f t="shared" si="28"/>
        <v>13</v>
      </c>
      <c r="X59" s="33">
        <f t="shared" si="28"/>
        <v>13</v>
      </c>
      <c r="Y59" s="33">
        <f t="shared" si="28"/>
        <v>12</v>
      </c>
      <c r="Z59" s="33">
        <f t="shared" si="28"/>
        <v>12</v>
      </c>
      <c r="AA59" s="33">
        <f t="shared" si="28"/>
        <v>11</v>
      </c>
      <c r="AB59" s="125">
        <f t="shared" si="28"/>
        <v>11</v>
      </c>
      <c r="AC59" s="33">
        <f t="shared" si="28"/>
        <v>5</v>
      </c>
    </row>
    <row r="60" spans="1:34" s="21" customFormat="1" x14ac:dyDescent="0.2">
      <c r="A60" s="34" t="str">
        <f t="shared" si="23"/>
        <v>&gt; L1 Pilots / Crews</v>
      </c>
      <c r="B60" s="33">
        <f t="shared" ref="B60:AC60" si="29">ROUNDUP(IF(B$13="Deploy",MAX((B$79/100)*$B90,$B90),(B$79/100)*$B90),0)</f>
        <v>7</v>
      </c>
      <c r="C60" s="33">
        <f t="shared" si="29"/>
        <v>7</v>
      </c>
      <c r="D60" s="33">
        <f t="shared" si="29"/>
        <v>7</v>
      </c>
      <c r="E60" s="33">
        <f t="shared" si="29"/>
        <v>7</v>
      </c>
      <c r="F60" s="33">
        <f t="shared" si="29"/>
        <v>7</v>
      </c>
      <c r="G60" s="33">
        <f t="shared" si="29"/>
        <v>7</v>
      </c>
      <c r="H60" s="33">
        <f t="shared" si="29"/>
        <v>8</v>
      </c>
      <c r="I60" s="33">
        <f t="shared" si="29"/>
        <v>10</v>
      </c>
      <c r="J60" s="33">
        <f t="shared" si="29"/>
        <v>11</v>
      </c>
      <c r="K60" s="33">
        <f t="shared" si="29"/>
        <v>11</v>
      </c>
      <c r="L60" s="33">
        <f t="shared" si="29"/>
        <v>13</v>
      </c>
      <c r="M60" s="33">
        <f t="shared" si="29"/>
        <v>15</v>
      </c>
      <c r="N60" s="33">
        <f t="shared" si="29"/>
        <v>15</v>
      </c>
      <c r="O60" s="33">
        <f t="shared" si="29"/>
        <v>15</v>
      </c>
      <c r="P60" s="33">
        <f t="shared" si="29"/>
        <v>15</v>
      </c>
      <c r="Q60" s="33">
        <f t="shared" si="29"/>
        <v>15</v>
      </c>
      <c r="R60" s="33">
        <f t="shared" si="29"/>
        <v>17</v>
      </c>
      <c r="S60" s="33">
        <f t="shared" si="29"/>
        <v>17</v>
      </c>
      <c r="T60" s="33">
        <f t="shared" si="29"/>
        <v>17</v>
      </c>
      <c r="U60" s="33">
        <f t="shared" si="29"/>
        <v>17</v>
      </c>
      <c r="V60" s="33">
        <f t="shared" si="29"/>
        <v>17</v>
      </c>
      <c r="W60" s="33">
        <f t="shared" si="29"/>
        <v>17</v>
      </c>
      <c r="X60" s="33">
        <f t="shared" si="29"/>
        <v>16</v>
      </c>
      <c r="Y60" s="33">
        <f t="shared" si="29"/>
        <v>16</v>
      </c>
      <c r="Z60" s="33">
        <f t="shared" si="29"/>
        <v>15</v>
      </c>
      <c r="AA60" s="33">
        <f t="shared" si="29"/>
        <v>15</v>
      </c>
      <c r="AB60" s="125">
        <f t="shared" si="29"/>
        <v>14</v>
      </c>
      <c r="AC60" s="33">
        <f t="shared" si="29"/>
        <v>7</v>
      </c>
    </row>
    <row r="61" spans="1:34" s="21" customFormat="1" x14ac:dyDescent="0.2">
      <c r="A61" s="34" t="str">
        <f t="shared" si="23"/>
        <v>NVG Quals</v>
      </c>
      <c r="B61" s="33">
        <f t="shared" ref="B61:AB61" si="30">ROUNDUP(IF(B$13="Deploy",MAX((B$79/100)*$B91,$B91),(B$79/100)*$B91),0)</f>
        <v>5</v>
      </c>
      <c r="C61" s="33">
        <f t="shared" si="30"/>
        <v>5</v>
      </c>
      <c r="D61" s="33">
        <f t="shared" si="30"/>
        <v>5</v>
      </c>
      <c r="E61" s="33">
        <f t="shared" si="30"/>
        <v>5</v>
      </c>
      <c r="F61" s="33">
        <f t="shared" si="30"/>
        <v>5</v>
      </c>
      <c r="G61" s="33">
        <f t="shared" si="30"/>
        <v>5</v>
      </c>
      <c r="H61" s="33">
        <f t="shared" si="30"/>
        <v>6</v>
      </c>
      <c r="I61" s="33">
        <f t="shared" si="30"/>
        <v>7</v>
      </c>
      <c r="J61" s="33">
        <f t="shared" si="30"/>
        <v>8</v>
      </c>
      <c r="K61" s="33">
        <f t="shared" si="30"/>
        <v>8</v>
      </c>
      <c r="L61" s="33">
        <f t="shared" si="30"/>
        <v>9</v>
      </c>
      <c r="M61" s="33">
        <f t="shared" si="30"/>
        <v>11</v>
      </c>
      <c r="N61" s="33">
        <f t="shared" si="30"/>
        <v>11</v>
      </c>
      <c r="O61" s="33">
        <f t="shared" si="30"/>
        <v>11</v>
      </c>
      <c r="P61" s="33">
        <f t="shared" si="30"/>
        <v>11</v>
      </c>
      <c r="Q61" s="33">
        <f t="shared" si="30"/>
        <v>11</v>
      </c>
      <c r="R61" s="33">
        <f t="shared" si="30"/>
        <v>12</v>
      </c>
      <c r="S61" s="33">
        <f t="shared" si="30"/>
        <v>12</v>
      </c>
      <c r="T61" s="33">
        <f t="shared" si="30"/>
        <v>12</v>
      </c>
      <c r="U61" s="33">
        <f t="shared" si="30"/>
        <v>12</v>
      </c>
      <c r="V61" s="33">
        <f t="shared" si="30"/>
        <v>12</v>
      </c>
      <c r="W61" s="33">
        <f t="shared" si="30"/>
        <v>12</v>
      </c>
      <c r="X61" s="33">
        <f t="shared" si="30"/>
        <v>12</v>
      </c>
      <c r="Y61" s="33">
        <f t="shared" si="30"/>
        <v>11</v>
      </c>
      <c r="Z61" s="33">
        <f t="shared" si="30"/>
        <v>11</v>
      </c>
      <c r="AA61" s="33">
        <f t="shared" si="30"/>
        <v>11</v>
      </c>
      <c r="AB61" s="125">
        <f t="shared" si="30"/>
        <v>10</v>
      </c>
      <c r="AC61" s="33">
        <v>0</v>
      </c>
    </row>
    <row r="62" spans="1:34" s="21" customFormat="1" x14ac:dyDescent="0.2">
      <c r="A62" s="34" t="str">
        <f t="shared" si="23"/>
        <v>JMPS SME</v>
      </c>
      <c r="B62" s="33">
        <f t="shared" ref="B62:AB62" si="31">ROUNDUP(IF(B$13="Deploy",MAX((B$79/100)*$B92,$B92),(B$79/100)*$B92),0)</f>
        <v>2</v>
      </c>
      <c r="C62" s="33">
        <f t="shared" si="31"/>
        <v>2</v>
      </c>
      <c r="D62" s="33">
        <f t="shared" si="31"/>
        <v>2</v>
      </c>
      <c r="E62" s="33">
        <f t="shared" si="31"/>
        <v>2</v>
      </c>
      <c r="F62" s="33">
        <f t="shared" si="31"/>
        <v>2</v>
      </c>
      <c r="G62" s="33">
        <f t="shared" si="31"/>
        <v>2</v>
      </c>
      <c r="H62" s="33">
        <f t="shared" si="31"/>
        <v>2</v>
      </c>
      <c r="I62" s="33">
        <f t="shared" si="31"/>
        <v>2</v>
      </c>
      <c r="J62" s="33">
        <f t="shared" si="31"/>
        <v>2</v>
      </c>
      <c r="K62" s="33">
        <f t="shared" si="31"/>
        <v>2</v>
      </c>
      <c r="L62" s="33">
        <f t="shared" si="31"/>
        <v>3</v>
      </c>
      <c r="M62" s="33">
        <f t="shared" si="31"/>
        <v>3</v>
      </c>
      <c r="N62" s="33">
        <f t="shared" si="31"/>
        <v>3</v>
      </c>
      <c r="O62" s="33">
        <f t="shared" si="31"/>
        <v>3</v>
      </c>
      <c r="P62" s="33">
        <f t="shared" si="31"/>
        <v>3</v>
      </c>
      <c r="Q62" s="33">
        <f t="shared" si="31"/>
        <v>3</v>
      </c>
      <c r="R62" s="33">
        <f t="shared" si="31"/>
        <v>3</v>
      </c>
      <c r="S62" s="33">
        <f t="shared" si="31"/>
        <v>3</v>
      </c>
      <c r="T62" s="33">
        <f t="shared" si="31"/>
        <v>3</v>
      </c>
      <c r="U62" s="33">
        <f t="shared" si="31"/>
        <v>3</v>
      </c>
      <c r="V62" s="33">
        <f t="shared" si="31"/>
        <v>3</v>
      </c>
      <c r="W62" s="33">
        <f t="shared" si="31"/>
        <v>3</v>
      </c>
      <c r="X62" s="33">
        <f t="shared" si="31"/>
        <v>3</v>
      </c>
      <c r="Y62" s="33">
        <f t="shared" si="31"/>
        <v>3</v>
      </c>
      <c r="Z62" s="33">
        <f t="shared" si="31"/>
        <v>3</v>
      </c>
      <c r="AA62" s="33">
        <f t="shared" si="31"/>
        <v>3</v>
      </c>
      <c r="AB62" s="125">
        <f t="shared" si="31"/>
        <v>3</v>
      </c>
      <c r="AC62" s="33">
        <v>0</v>
      </c>
    </row>
    <row r="63" spans="1:34" s="21" customFormat="1" x14ac:dyDescent="0.2">
      <c r="A63" s="34" t="str">
        <f t="shared" si="23"/>
        <v>CVW Strike Leads</v>
      </c>
      <c r="B63" s="33">
        <f t="shared" ref="B63:AB63" si="32">ROUNDUP(IF(B$13="Deploy",MAX((B$79/100)*$B93,$B93),(B$79/100)*$B93),0)</f>
        <v>2</v>
      </c>
      <c r="C63" s="33">
        <f t="shared" si="32"/>
        <v>2</v>
      </c>
      <c r="D63" s="33">
        <f t="shared" si="32"/>
        <v>2</v>
      </c>
      <c r="E63" s="33">
        <f t="shared" si="32"/>
        <v>2</v>
      </c>
      <c r="F63" s="33">
        <f t="shared" si="32"/>
        <v>2</v>
      </c>
      <c r="G63" s="33">
        <f t="shared" si="32"/>
        <v>2</v>
      </c>
      <c r="H63" s="33">
        <f t="shared" si="32"/>
        <v>2</v>
      </c>
      <c r="I63" s="33">
        <f t="shared" si="32"/>
        <v>2</v>
      </c>
      <c r="J63" s="33">
        <f t="shared" si="32"/>
        <v>2</v>
      </c>
      <c r="K63" s="33">
        <f t="shared" si="32"/>
        <v>2</v>
      </c>
      <c r="L63" s="33">
        <f t="shared" si="32"/>
        <v>3</v>
      </c>
      <c r="M63" s="33">
        <f t="shared" si="32"/>
        <v>3</v>
      </c>
      <c r="N63" s="33">
        <f t="shared" si="32"/>
        <v>3</v>
      </c>
      <c r="O63" s="33">
        <f t="shared" si="32"/>
        <v>3</v>
      </c>
      <c r="P63" s="33">
        <f t="shared" si="32"/>
        <v>3</v>
      </c>
      <c r="Q63" s="33">
        <f t="shared" si="32"/>
        <v>3</v>
      </c>
      <c r="R63" s="33">
        <f t="shared" si="32"/>
        <v>3</v>
      </c>
      <c r="S63" s="33">
        <f t="shared" si="32"/>
        <v>3</v>
      </c>
      <c r="T63" s="33">
        <f t="shared" si="32"/>
        <v>3</v>
      </c>
      <c r="U63" s="33">
        <f t="shared" si="32"/>
        <v>3</v>
      </c>
      <c r="V63" s="33">
        <f t="shared" si="32"/>
        <v>3</v>
      </c>
      <c r="W63" s="33">
        <f t="shared" si="32"/>
        <v>3</v>
      </c>
      <c r="X63" s="33">
        <f t="shared" si="32"/>
        <v>3</v>
      </c>
      <c r="Y63" s="33">
        <f t="shared" si="32"/>
        <v>3</v>
      </c>
      <c r="Z63" s="33">
        <f t="shared" si="32"/>
        <v>3</v>
      </c>
      <c r="AA63" s="33">
        <f t="shared" si="32"/>
        <v>3</v>
      </c>
      <c r="AB63" s="125">
        <f t="shared" si="32"/>
        <v>3</v>
      </c>
      <c r="AC63" s="33">
        <v>0</v>
      </c>
    </row>
    <row r="64" spans="1:34" s="21" customFormat="1" x14ac:dyDescent="0.2">
      <c r="A64" s="34" t="str">
        <f>A94</f>
        <v>Required Skilled Crews</v>
      </c>
      <c r="B64" s="33">
        <f t="shared" ref="B64:AB64" si="33">ROUNDUP(IF(B$13="Deploy",MAX((B$79/100)*$B94,$B94),(B$79/100)*$B94),0)</f>
        <v>5</v>
      </c>
      <c r="C64" s="33">
        <f t="shared" si="33"/>
        <v>5</v>
      </c>
      <c r="D64" s="33">
        <f t="shared" si="33"/>
        <v>5</v>
      </c>
      <c r="E64" s="33">
        <f t="shared" si="33"/>
        <v>5</v>
      </c>
      <c r="F64" s="33">
        <f t="shared" si="33"/>
        <v>5</v>
      </c>
      <c r="G64" s="33">
        <f t="shared" si="33"/>
        <v>5</v>
      </c>
      <c r="H64" s="33">
        <f t="shared" si="33"/>
        <v>6</v>
      </c>
      <c r="I64" s="33">
        <f t="shared" si="33"/>
        <v>8</v>
      </c>
      <c r="J64" s="33">
        <f t="shared" si="33"/>
        <v>8</v>
      </c>
      <c r="K64" s="33">
        <f t="shared" si="33"/>
        <v>9</v>
      </c>
      <c r="L64" s="33">
        <f t="shared" si="33"/>
        <v>10</v>
      </c>
      <c r="M64" s="33">
        <f t="shared" si="33"/>
        <v>12</v>
      </c>
      <c r="N64" s="33">
        <f t="shared" si="33"/>
        <v>12</v>
      </c>
      <c r="O64" s="33">
        <f t="shared" si="33"/>
        <v>12</v>
      </c>
      <c r="P64" s="33">
        <f t="shared" si="33"/>
        <v>12</v>
      </c>
      <c r="Q64" s="33">
        <f t="shared" si="33"/>
        <v>12</v>
      </c>
      <c r="R64" s="33">
        <f t="shared" si="33"/>
        <v>13</v>
      </c>
      <c r="S64" s="33">
        <f t="shared" si="33"/>
        <v>13</v>
      </c>
      <c r="T64" s="33">
        <f t="shared" si="33"/>
        <v>13</v>
      </c>
      <c r="U64" s="33">
        <f t="shared" si="33"/>
        <v>13</v>
      </c>
      <c r="V64" s="33">
        <f t="shared" si="33"/>
        <v>13</v>
      </c>
      <c r="W64" s="33">
        <f t="shared" si="33"/>
        <v>13</v>
      </c>
      <c r="X64" s="33">
        <f t="shared" si="33"/>
        <v>13</v>
      </c>
      <c r="Y64" s="33">
        <f t="shared" si="33"/>
        <v>12</v>
      </c>
      <c r="Z64" s="33">
        <f t="shared" si="33"/>
        <v>12</v>
      </c>
      <c r="AA64" s="33">
        <f t="shared" si="33"/>
        <v>11</v>
      </c>
      <c r="AB64" s="125">
        <f t="shared" si="33"/>
        <v>11</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4">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c r="AD69" s="21"/>
      <c r="AE69" s="21"/>
      <c r="AF69" s="21"/>
      <c r="AG69" s="21"/>
      <c r="AH69" s="21"/>
      <c r="AI69" s="21"/>
      <c r="AJ69" s="21"/>
      <c r="AK69" s="21"/>
      <c r="AL69" s="21"/>
      <c r="AM69" s="21"/>
      <c r="AN69" s="21"/>
      <c r="AO69" s="21"/>
      <c r="AP69" s="21"/>
      <c r="AQ69" s="21"/>
      <c r="AR69" s="21"/>
    </row>
    <row r="70" spans="1:47" x14ac:dyDescent="0.2">
      <c r="B70" s="15"/>
      <c r="C70" s="15"/>
      <c r="AD70" s="21"/>
      <c r="AE70" s="21"/>
      <c r="AF70" s="21"/>
      <c r="AG70" s="21"/>
      <c r="AH70" s="21"/>
      <c r="AI70" s="21"/>
      <c r="AJ70" s="21"/>
      <c r="AK70" s="21"/>
      <c r="AL70" s="21"/>
      <c r="AM70" s="21"/>
      <c r="AN70" s="21"/>
      <c r="AO70" s="21"/>
      <c r="AP70" s="21"/>
      <c r="AQ70" s="21"/>
      <c r="AR70" s="21"/>
    </row>
    <row r="71" spans="1:47" x14ac:dyDescent="0.2">
      <c r="B71" s="15"/>
      <c r="C71" s="15"/>
    </row>
    <row r="72" spans="1:47" ht="12.75" thickBot="1" x14ac:dyDescent="0.25">
      <c r="A72" s="32"/>
      <c r="AC72" s="21"/>
    </row>
    <row r="73" spans="1:47" s="132" customFormat="1"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row>
    <row r="74" spans="1:47" x14ac:dyDescent="0.2">
      <c r="A74" s="126" t="s">
        <v>148</v>
      </c>
      <c r="B74" s="127">
        <f t="shared" ref="B74:AB74" si="34">MIN(100,B76+$B$80)</f>
        <v>45.901136923127005</v>
      </c>
      <c r="C74" s="127">
        <f t="shared" si="34"/>
        <v>45.901136923127005</v>
      </c>
      <c r="D74" s="127">
        <f t="shared" si="34"/>
        <v>45.901136923127005</v>
      </c>
      <c r="E74" s="127">
        <f t="shared" si="34"/>
        <v>45.901136923127005</v>
      </c>
      <c r="F74" s="127">
        <f t="shared" si="34"/>
        <v>45.901136923127005</v>
      </c>
      <c r="G74" s="127">
        <f t="shared" si="34"/>
        <v>53.901136923127005</v>
      </c>
      <c r="H74" s="127">
        <f t="shared" si="34"/>
        <v>55.901136923127005</v>
      </c>
      <c r="I74" s="127">
        <f t="shared" si="34"/>
        <v>55.901136923127005</v>
      </c>
      <c r="J74" s="127">
        <f t="shared" si="34"/>
        <v>65.901136923127012</v>
      </c>
      <c r="K74" s="127">
        <f t="shared" si="34"/>
        <v>90.901136923127012</v>
      </c>
      <c r="L74" s="127">
        <f t="shared" si="34"/>
        <v>100</v>
      </c>
      <c r="M74" s="127">
        <f t="shared" si="34"/>
        <v>100</v>
      </c>
      <c r="N74" s="127">
        <f t="shared" si="34"/>
        <v>100</v>
      </c>
      <c r="O74" s="127">
        <f t="shared" si="34"/>
        <v>100</v>
      </c>
      <c r="P74" s="127">
        <f t="shared" si="34"/>
        <v>100</v>
      </c>
      <c r="Q74" s="127">
        <f t="shared" si="34"/>
        <v>100</v>
      </c>
      <c r="R74" s="127">
        <f t="shared" si="34"/>
        <v>100</v>
      </c>
      <c r="S74" s="127">
        <f t="shared" si="34"/>
        <v>100</v>
      </c>
      <c r="T74" s="127">
        <f t="shared" si="34"/>
        <v>100</v>
      </c>
      <c r="U74" s="127">
        <f t="shared" si="34"/>
        <v>100</v>
      </c>
      <c r="V74" s="127">
        <f t="shared" si="34"/>
        <v>100</v>
      </c>
      <c r="W74" s="127">
        <f t="shared" si="34"/>
        <v>100</v>
      </c>
      <c r="X74" s="127">
        <f t="shared" si="34"/>
        <v>100</v>
      </c>
      <c r="Y74" s="127">
        <f t="shared" si="34"/>
        <v>100</v>
      </c>
      <c r="Z74" s="127">
        <f t="shared" si="34"/>
        <v>100</v>
      </c>
      <c r="AA74" s="127">
        <f t="shared" si="34"/>
        <v>100</v>
      </c>
      <c r="AB74" s="128">
        <f t="shared" si="34"/>
        <v>100</v>
      </c>
      <c r="AC74" s="129">
        <f>MIN(100,AC76+$B$80)</f>
        <v>45.901136923127005</v>
      </c>
      <c r="AI74" s="132"/>
      <c r="AJ74" s="132"/>
    </row>
    <row r="75" spans="1:47" x14ac:dyDescent="0.2">
      <c r="A75" s="29" t="s">
        <v>149</v>
      </c>
      <c r="B75" s="28">
        <f t="shared" ref="B75:AB75" si="35">MIN(100,B76+$B$81)</f>
        <v>27.950568461563503</v>
      </c>
      <c r="C75" s="28">
        <f t="shared" si="35"/>
        <v>27.950568461563503</v>
      </c>
      <c r="D75" s="28">
        <f t="shared" si="35"/>
        <v>27.950568461563503</v>
      </c>
      <c r="E75" s="28">
        <f t="shared" si="35"/>
        <v>27.950568461563503</v>
      </c>
      <c r="F75" s="28">
        <f t="shared" si="35"/>
        <v>27.950568461563503</v>
      </c>
      <c r="G75" s="28">
        <f t="shared" si="35"/>
        <v>35.950568461563506</v>
      </c>
      <c r="H75" s="28">
        <f t="shared" si="35"/>
        <v>37.950568461563506</v>
      </c>
      <c r="I75" s="28">
        <f t="shared" si="35"/>
        <v>37.950568461563506</v>
      </c>
      <c r="J75" s="28">
        <f t="shared" si="35"/>
        <v>47.950568461563506</v>
      </c>
      <c r="K75" s="28">
        <f t="shared" si="35"/>
        <v>72.950568461563506</v>
      </c>
      <c r="L75" s="28">
        <f t="shared" si="35"/>
        <v>97.950568461563506</v>
      </c>
      <c r="M75" s="28">
        <f t="shared" si="35"/>
        <v>100</v>
      </c>
      <c r="N75" s="28">
        <f t="shared" si="35"/>
        <v>100</v>
      </c>
      <c r="O75" s="28">
        <f t="shared" si="35"/>
        <v>100</v>
      </c>
      <c r="P75" s="28">
        <f t="shared" si="35"/>
        <v>100</v>
      </c>
      <c r="Q75" s="28">
        <f t="shared" si="35"/>
        <v>100</v>
      </c>
      <c r="R75" s="28">
        <f t="shared" si="35"/>
        <v>100</v>
      </c>
      <c r="S75" s="28">
        <f t="shared" si="35"/>
        <v>100</v>
      </c>
      <c r="T75" s="28">
        <f t="shared" si="35"/>
        <v>100</v>
      </c>
      <c r="U75" s="28">
        <f t="shared" si="35"/>
        <v>100</v>
      </c>
      <c r="V75" s="28">
        <f t="shared" si="35"/>
        <v>100</v>
      </c>
      <c r="W75" s="28">
        <f t="shared" si="35"/>
        <v>100</v>
      </c>
      <c r="X75" s="28">
        <f t="shared" si="35"/>
        <v>100</v>
      </c>
      <c r="Y75" s="28">
        <f t="shared" si="35"/>
        <v>100</v>
      </c>
      <c r="Z75" s="28">
        <f t="shared" si="35"/>
        <v>100</v>
      </c>
      <c r="AA75" s="28">
        <f t="shared" si="35"/>
        <v>100</v>
      </c>
      <c r="AB75" s="27">
        <f t="shared" si="35"/>
        <v>98.950568461563506</v>
      </c>
      <c r="AC75" s="130">
        <f>MIN(100,AC76+$B$81)</f>
        <v>27.950568461563503</v>
      </c>
      <c r="AD75" s="21"/>
      <c r="AE75" s="21"/>
      <c r="AF75" s="20"/>
      <c r="AG75" s="19"/>
      <c r="AH75" s="18"/>
      <c r="AI75" s="132"/>
      <c r="AJ75" s="13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134">
        <v>85</v>
      </c>
      <c r="Q76" s="134">
        <v>85</v>
      </c>
      <c r="R76" s="134">
        <v>100</v>
      </c>
      <c r="S76" s="134">
        <v>100</v>
      </c>
      <c r="T76" s="134">
        <v>100</v>
      </c>
      <c r="U76" s="134">
        <v>100</v>
      </c>
      <c r="V76" s="134">
        <v>100</v>
      </c>
      <c r="W76" s="134">
        <v>100</v>
      </c>
      <c r="X76" s="134">
        <v>94</v>
      </c>
      <c r="Y76" s="134">
        <v>91</v>
      </c>
      <c r="Z76" s="134">
        <v>85</v>
      </c>
      <c r="AA76" s="134">
        <v>84</v>
      </c>
      <c r="AB76" s="135">
        <v>81</v>
      </c>
      <c r="AC76" s="136">
        <v>10</v>
      </c>
      <c r="AD76" s="21"/>
      <c r="AE76" s="21"/>
      <c r="AF76" s="20"/>
      <c r="AG76" s="19"/>
      <c r="AH76" s="18"/>
      <c r="AI76" s="132"/>
      <c r="AJ76" s="132"/>
    </row>
    <row r="77" spans="1:47" x14ac:dyDescent="0.2">
      <c r="A77" s="29" t="s">
        <v>151</v>
      </c>
      <c r="B77" s="28">
        <f t="shared" ref="B77:AB77" si="36">MIN(80,IF(B13="Deploy",80,MAX(0,B76-$B$81)))</f>
        <v>0</v>
      </c>
      <c r="C77" s="28">
        <f t="shared" si="36"/>
        <v>0</v>
      </c>
      <c r="D77" s="28">
        <f t="shared" si="36"/>
        <v>0</v>
      </c>
      <c r="E77" s="28">
        <f t="shared" si="36"/>
        <v>0</v>
      </c>
      <c r="F77" s="28">
        <f t="shared" si="36"/>
        <v>0</v>
      </c>
      <c r="G77" s="28">
        <f t="shared" si="36"/>
        <v>4.9431538436497391E-2</v>
      </c>
      <c r="H77" s="28">
        <f t="shared" si="36"/>
        <v>2.0494315384364974</v>
      </c>
      <c r="I77" s="28">
        <f t="shared" si="36"/>
        <v>2.0494315384364974</v>
      </c>
      <c r="J77" s="28">
        <f t="shared" si="36"/>
        <v>12.049431538436497</v>
      </c>
      <c r="K77" s="28">
        <f t="shared" si="36"/>
        <v>37.049431538436494</v>
      </c>
      <c r="L77" s="28">
        <f t="shared" si="36"/>
        <v>62.049431538436494</v>
      </c>
      <c r="M77" s="28">
        <f t="shared" si="36"/>
        <v>67.049431538436494</v>
      </c>
      <c r="N77" s="28">
        <f t="shared" si="36"/>
        <v>67.049431538436494</v>
      </c>
      <c r="O77" s="28">
        <f t="shared" si="36"/>
        <v>67.049431538436494</v>
      </c>
      <c r="P77" s="28">
        <f t="shared" si="36"/>
        <v>67.049431538436494</v>
      </c>
      <c r="Q77" s="28">
        <f t="shared" si="36"/>
        <v>67.049431538436494</v>
      </c>
      <c r="R77" s="28">
        <f t="shared" si="36"/>
        <v>80</v>
      </c>
      <c r="S77" s="28">
        <f t="shared" si="36"/>
        <v>80</v>
      </c>
      <c r="T77" s="28">
        <f t="shared" si="36"/>
        <v>80</v>
      </c>
      <c r="U77" s="28">
        <f t="shared" si="36"/>
        <v>80</v>
      </c>
      <c r="V77" s="28">
        <f t="shared" si="36"/>
        <v>80</v>
      </c>
      <c r="W77" s="28">
        <f t="shared" si="36"/>
        <v>80</v>
      </c>
      <c r="X77" s="28">
        <f t="shared" si="36"/>
        <v>76.049431538436494</v>
      </c>
      <c r="Y77" s="28">
        <f t="shared" si="36"/>
        <v>73.049431538436494</v>
      </c>
      <c r="Z77" s="28">
        <f t="shared" si="36"/>
        <v>67.049431538436494</v>
      </c>
      <c r="AA77" s="28">
        <f t="shared" si="36"/>
        <v>66.049431538436494</v>
      </c>
      <c r="AB77" s="27">
        <f t="shared" si="36"/>
        <v>63.049431538436494</v>
      </c>
      <c r="AC77" s="130">
        <f>MIN(80,IF(AC3="Deploy",80,MAX(0,AC76-$B$81)))</f>
        <v>0</v>
      </c>
      <c r="AD77" s="21"/>
      <c r="AE77" s="21"/>
      <c r="AF77" s="20"/>
      <c r="AG77" s="19"/>
      <c r="AH77" s="18"/>
      <c r="AI77" s="132"/>
      <c r="AJ77" s="132"/>
    </row>
    <row r="78" spans="1:47" ht="12.75" thickBot="1" x14ac:dyDescent="0.25">
      <c r="A78" s="26" t="s">
        <v>152</v>
      </c>
      <c r="B78" s="25">
        <f t="shared" ref="B78:AB78" si="37">MIN(60,IF(B14="Deploy",60,MAX(0,B76-$B$80)))</f>
        <v>0</v>
      </c>
      <c r="C78" s="25">
        <f t="shared" si="37"/>
        <v>0</v>
      </c>
      <c r="D78" s="25">
        <f t="shared" si="37"/>
        <v>0</v>
      </c>
      <c r="E78" s="25">
        <f t="shared" si="37"/>
        <v>0</v>
      </c>
      <c r="F78" s="25">
        <f t="shared" si="37"/>
        <v>0</v>
      </c>
      <c r="G78" s="25">
        <f t="shared" si="37"/>
        <v>0</v>
      </c>
      <c r="H78" s="25">
        <f t="shared" si="37"/>
        <v>0</v>
      </c>
      <c r="I78" s="25">
        <f t="shared" si="37"/>
        <v>0</v>
      </c>
      <c r="J78" s="25">
        <f t="shared" si="37"/>
        <v>0</v>
      </c>
      <c r="K78" s="25">
        <f t="shared" si="37"/>
        <v>19.098863076872995</v>
      </c>
      <c r="L78" s="25">
        <f t="shared" si="37"/>
        <v>44.098863076872995</v>
      </c>
      <c r="M78" s="25">
        <f t="shared" si="37"/>
        <v>49.098863076872995</v>
      </c>
      <c r="N78" s="25">
        <f t="shared" si="37"/>
        <v>49.098863076872995</v>
      </c>
      <c r="O78" s="25">
        <f t="shared" si="37"/>
        <v>49.098863076872995</v>
      </c>
      <c r="P78" s="25">
        <f t="shared" si="37"/>
        <v>49.098863076872995</v>
      </c>
      <c r="Q78" s="25">
        <f t="shared" si="37"/>
        <v>49.098863076872995</v>
      </c>
      <c r="R78" s="25">
        <f t="shared" si="37"/>
        <v>60</v>
      </c>
      <c r="S78" s="25">
        <f t="shared" si="37"/>
        <v>60</v>
      </c>
      <c r="T78" s="25">
        <f t="shared" si="37"/>
        <v>60</v>
      </c>
      <c r="U78" s="25">
        <f t="shared" si="37"/>
        <v>60</v>
      </c>
      <c r="V78" s="25">
        <f t="shared" si="37"/>
        <v>60</v>
      </c>
      <c r="W78" s="25">
        <f t="shared" si="37"/>
        <v>60</v>
      </c>
      <c r="X78" s="25">
        <f t="shared" si="37"/>
        <v>58.098863076872995</v>
      </c>
      <c r="Y78" s="25">
        <f t="shared" si="37"/>
        <v>55.098863076872995</v>
      </c>
      <c r="Z78" s="25">
        <f t="shared" si="37"/>
        <v>49.098863076872995</v>
      </c>
      <c r="AA78" s="25">
        <f t="shared" si="37"/>
        <v>48.098863076872995</v>
      </c>
      <c r="AB78" s="24">
        <f t="shared" si="37"/>
        <v>45.098863076872995</v>
      </c>
      <c r="AC78" s="131">
        <f>MIN(60,IF(AC4="Deploy",60,MAX(0,AC76-$B$80)))</f>
        <v>0</v>
      </c>
      <c r="AD78" s="21"/>
      <c r="AE78" s="21"/>
      <c r="AF78" s="20"/>
      <c r="AG78" s="19"/>
      <c r="AH78" s="18"/>
      <c r="AI78" s="132"/>
      <c r="AJ78" s="132"/>
    </row>
    <row r="79" spans="1:47"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row>
    <row r="80" spans="1:47" x14ac:dyDescent="0.2">
      <c r="A80" s="137" t="s">
        <v>154</v>
      </c>
      <c r="B80" s="138">
        <f t="array" ref="B80">SQRT(SUM(POWER(AVERAGE(B76:AB76)-(B76:AB76),2))/COUNT(B76:AB76))*1</f>
        <v>35.901136923127005</v>
      </c>
      <c r="AD80" s="21"/>
      <c r="AE80" s="21"/>
      <c r="AF80" s="20"/>
      <c r="AG80" s="19"/>
      <c r="AH80" s="18"/>
      <c r="AI80" s="132"/>
      <c r="AJ80" s="132"/>
    </row>
    <row r="81" spans="1:36" ht="12.75" thickBot="1" x14ac:dyDescent="0.25">
      <c r="A81" s="139" t="s">
        <v>155</v>
      </c>
      <c r="B81" s="140">
        <f>B80/2</f>
        <v>17.950568461563503</v>
      </c>
      <c r="AI81" s="132"/>
      <c r="AJ81" s="132"/>
    </row>
    <row r="82" spans="1:36"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I82" s="132"/>
      <c r="AJ82" s="132"/>
    </row>
    <row r="83" spans="1:36" s="132" customFormat="1" ht="13.5" thickBot="1" x14ac:dyDescent="0.25">
      <c r="A83" s="407" t="s">
        <v>156</v>
      </c>
      <c r="B83" s="408"/>
      <c r="AC83" s="1"/>
    </row>
    <row r="84" spans="1:36" s="132" customFormat="1" ht="12.75" thickBot="1" x14ac:dyDescent="0.25">
      <c r="A84" s="415" t="s">
        <v>157</v>
      </c>
      <c r="B84" s="416"/>
      <c r="AC84" s="1"/>
    </row>
    <row r="85" spans="1:36" x14ac:dyDescent="0.2">
      <c r="A85" s="8" t="s">
        <v>158</v>
      </c>
      <c r="B85" s="14">
        <v>17</v>
      </c>
      <c r="AI85" s="132"/>
      <c r="AJ85" s="132"/>
    </row>
    <row r="86" spans="1:36" x14ac:dyDescent="0.2">
      <c r="A86" s="6" t="s">
        <v>159</v>
      </c>
      <c r="B86" s="13">
        <v>17</v>
      </c>
      <c r="AI86" s="132"/>
      <c r="AJ86" s="132"/>
    </row>
    <row r="87" spans="1:36" x14ac:dyDescent="0.2">
      <c r="A87" s="6" t="s">
        <v>160</v>
      </c>
      <c r="B87" s="12">
        <v>5</v>
      </c>
      <c r="AI87" s="132"/>
      <c r="AJ87" s="132"/>
    </row>
    <row r="88" spans="1:36" x14ac:dyDescent="0.2">
      <c r="A88" s="6" t="s">
        <v>161</v>
      </c>
      <c r="B88" s="12">
        <v>8</v>
      </c>
      <c r="AI88" s="132"/>
      <c r="AJ88" s="132"/>
    </row>
    <row r="89" spans="1:36" x14ac:dyDescent="0.2">
      <c r="A89" s="6" t="s">
        <v>162</v>
      </c>
      <c r="B89" s="12">
        <v>13</v>
      </c>
      <c r="AI89" s="132"/>
      <c r="AJ89" s="132"/>
    </row>
    <row r="90" spans="1:36" x14ac:dyDescent="0.2">
      <c r="A90" s="6" t="s">
        <v>163</v>
      </c>
      <c r="B90" s="12">
        <v>17</v>
      </c>
      <c r="AI90" s="132"/>
      <c r="AJ90" s="132"/>
    </row>
    <row r="91" spans="1:36" x14ac:dyDescent="0.2">
      <c r="A91" s="6" t="s">
        <v>164</v>
      </c>
      <c r="B91" s="12">
        <v>12</v>
      </c>
      <c r="AI91" s="132"/>
      <c r="AJ91" s="132"/>
    </row>
    <row r="92" spans="1:36" x14ac:dyDescent="0.2">
      <c r="A92" s="6" t="s">
        <v>165</v>
      </c>
      <c r="B92" s="12">
        <v>3</v>
      </c>
      <c r="AI92" s="132"/>
      <c r="AJ92" s="132"/>
    </row>
    <row r="93" spans="1:36" x14ac:dyDescent="0.2">
      <c r="A93" s="6" t="s">
        <v>166</v>
      </c>
      <c r="B93" s="12">
        <v>3</v>
      </c>
      <c r="AI93" s="132"/>
      <c r="AJ93" s="132"/>
    </row>
    <row r="94" spans="1:36" ht="12.75" thickBot="1" x14ac:dyDescent="0.25">
      <c r="A94" s="4" t="s">
        <v>167</v>
      </c>
      <c r="B94" s="11">
        <v>13</v>
      </c>
      <c r="AI94" s="132"/>
      <c r="AJ94" s="132"/>
    </row>
    <row r="95" spans="1:36" ht="12.75" thickBot="1" x14ac:dyDescent="0.25">
      <c r="AI95" s="132"/>
      <c r="AJ95" s="132"/>
    </row>
    <row r="96" spans="1:36" ht="13.5" thickBot="1" x14ac:dyDescent="0.25">
      <c r="A96" s="407" t="s">
        <v>168</v>
      </c>
      <c r="B96" s="408"/>
      <c r="AI96" s="132"/>
      <c r="AJ96" s="132"/>
    </row>
    <row r="97" spans="1:29"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row>
    <row r="98" spans="1:29"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row>
    <row r="99" spans="1:29" ht="12.75" thickBot="1" x14ac:dyDescent="0.25"/>
    <row r="100" spans="1:29" x14ac:dyDescent="0.2">
      <c r="A100" s="216" t="s">
        <v>172</v>
      </c>
      <c r="B100" s="400" t="s">
        <v>173</v>
      </c>
      <c r="C100" s="400"/>
      <c r="D100" s="401" t="s">
        <v>174</v>
      </c>
      <c r="E100" s="401"/>
      <c r="F100" s="402" t="s">
        <v>175</v>
      </c>
      <c r="G100" s="403"/>
      <c r="I100" s="217" t="s">
        <v>176</v>
      </c>
    </row>
    <row r="101" spans="1:29" x14ac:dyDescent="0.2">
      <c r="A101" s="181" t="s">
        <v>177</v>
      </c>
      <c r="B101" s="182"/>
      <c r="C101" s="182"/>
      <c r="D101" s="182"/>
      <c r="E101" s="182"/>
      <c r="F101" s="182"/>
      <c r="G101" s="183"/>
      <c r="I101" s="218" t="s">
        <v>44</v>
      </c>
    </row>
    <row r="102" spans="1:29" x14ac:dyDescent="0.2">
      <c r="A102" s="184" t="s">
        <v>178</v>
      </c>
      <c r="B102" s="185">
        <v>12</v>
      </c>
      <c r="C102" s="185">
        <v>12</v>
      </c>
      <c r="D102" s="186">
        <v>11</v>
      </c>
      <c r="E102" s="186">
        <v>9</v>
      </c>
      <c r="F102" s="187">
        <v>8</v>
      </c>
      <c r="G102" s="188">
        <v>0</v>
      </c>
    </row>
    <row r="103" spans="1:29" x14ac:dyDescent="0.2">
      <c r="A103" s="184" t="s">
        <v>179</v>
      </c>
      <c r="B103" s="185">
        <v>12</v>
      </c>
      <c r="C103" s="185">
        <v>9</v>
      </c>
      <c r="D103" s="186">
        <v>8</v>
      </c>
      <c r="E103" s="186">
        <v>7</v>
      </c>
      <c r="F103" s="187">
        <v>6</v>
      </c>
      <c r="G103" s="188">
        <v>0</v>
      </c>
    </row>
    <row r="104" spans="1:29" x14ac:dyDescent="0.2">
      <c r="A104" s="181" t="s">
        <v>126</v>
      </c>
      <c r="B104" s="189"/>
      <c r="C104" s="190"/>
      <c r="D104" s="190"/>
      <c r="E104" s="190"/>
      <c r="F104" s="190"/>
      <c r="G104" s="191"/>
    </row>
    <row r="105" spans="1:29" x14ac:dyDescent="0.2">
      <c r="A105" s="330" t="s">
        <v>180</v>
      </c>
      <c r="B105" s="192">
        <v>12</v>
      </c>
      <c r="C105" s="185">
        <f>ROUND(R39,0)</f>
        <v>7</v>
      </c>
      <c r="D105" s="186">
        <f t="shared" ref="D105:D114" si="38">C105-1</f>
        <v>6</v>
      </c>
      <c r="E105" s="186">
        <f>ROUND(H39,0)</f>
        <v>5</v>
      </c>
      <c r="F105" s="187">
        <v>4</v>
      </c>
      <c r="G105" s="193">
        <v>0</v>
      </c>
    </row>
    <row r="106" spans="1:29" x14ac:dyDescent="0.2">
      <c r="A106" s="330" t="s">
        <v>181</v>
      </c>
      <c r="B106" s="185">
        <v>12</v>
      </c>
      <c r="C106" s="185">
        <f t="shared" ref="C106:C112" si="39">ROUND(R40,0)</f>
        <v>2</v>
      </c>
      <c r="D106" s="186">
        <v>1</v>
      </c>
      <c r="E106" s="186">
        <f>ROUND(H40,0)</f>
        <v>1</v>
      </c>
      <c r="F106" s="187">
        <v>0</v>
      </c>
      <c r="G106" s="188">
        <v>0</v>
      </c>
    </row>
    <row r="107" spans="1:29" x14ac:dyDescent="0.2">
      <c r="A107" s="330" t="s">
        <v>182</v>
      </c>
      <c r="B107" s="185">
        <v>12</v>
      </c>
      <c r="C107" s="185">
        <f t="shared" si="39"/>
        <v>4</v>
      </c>
      <c r="D107" s="186">
        <f t="shared" si="38"/>
        <v>3</v>
      </c>
      <c r="E107" s="186"/>
      <c r="F107" s="187">
        <v>2</v>
      </c>
      <c r="G107" s="188">
        <v>0</v>
      </c>
    </row>
    <row r="108" spans="1:29" x14ac:dyDescent="0.2">
      <c r="A108" s="330" t="s">
        <v>183</v>
      </c>
      <c r="B108" s="185">
        <v>12</v>
      </c>
      <c r="C108" s="185">
        <f t="shared" si="39"/>
        <v>7</v>
      </c>
      <c r="D108" s="186">
        <f t="shared" si="38"/>
        <v>6</v>
      </c>
      <c r="E108" s="186">
        <f>ROUND(H42,0)</f>
        <v>5</v>
      </c>
      <c r="F108" s="187">
        <v>4</v>
      </c>
      <c r="G108" s="188">
        <v>0</v>
      </c>
    </row>
    <row r="109" spans="1:29" x14ac:dyDescent="0.2">
      <c r="A109" s="330" t="s">
        <v>184</v>
      </c>
      <c r="B109" s="185">
        <v>12</v>
      </c>
      <c r="C109" s="185">
        <f t="shared" si="39"/>
        <v>7</v>
      </c>
      <c r="D109" s="186">
        <f t="shared" si="38"/>
        <v>6</v>
      </c>
      <c r="E109" s="186">
        <f>ROUND(H43,0)</f>
        <v>5</v>
      </c>
      <c r="F109" s="187">
        <v>4</v>
      </c>
      <c r="G109" s="188">
        <v>0</v>
      </c>
    </row>
    <row r="110" spans="1:29" x14ac:dyDescent="0.2">
      <c r="A110" s="330" t="s">
        <v>185</v>
      </c>
      <c r="B110" s="185">
        <v>12</v>
      </c>
      <c r="C110" s="185">
        <f t="shared" si="39"/>
        <v>7</v>
      </c>
      <c r="D110" s="186">
        <f t="shared" si="38"/>
        <v>6</v>
      </c>
      <c r="E110" s="186">
        <f>ROUND(H44,0)</f>
        <v>5</v>
      </c>
      <c r="F110" s="187">
        <v>4</v>
      </c>
      <c r="G110" s="188">
        <v>0</v>
      </c>
    </row>
    <row r="111" spans="1:29" x14ac:dyDescent="0.2">
      <c r="A111" s="330" t="s">
        <v>186</v>
      </c>
      <c r="B111" s="185">
        <v>12</v>
      </c>
      <c r="C111" s="185">
        <f>ROUNDDOWN(R45,0)</f>
        <v>9</v>
      </c>
      <c r="D111" s="186">
        <f t="shared" si="38"/>
        <v>8</v>
      </c>
      <c r="E111" s="186">
        <f>ROUND(H45,0)</f>
        <v>3</v>
      </c>
      <c r="F111" s="187">
        <v>2</v>
      </c>
      <c r="G111" s="188">
        <v>0</v>
      </c>
    </row>
    <row r="112" spans="1:29" x14ac:dyDescent="0.2">
      <c r="A112" s="330" t="s">
        <v>187</v>
      </c>
      <c r="B112" s="185">
        <v>12</v>
      </c>
      <c r="C112" s="185">
        <f t="shared" si="39"/>
        <v>7</v>
      </c>
      <c r="D112" s="186">
        <f t="shared" si="38"/>
        <v>6</v>
      </c>
      <c r="E112" s="186">
        <v>5</v>
      </c>
      <c r="F112" s="187">
        <v>3</v>
      </c>
      <c r="G112" s="188">
        <v>0</v>
      </c>
    </row>
    <row r="113" spans="1:7" x14ac:dyDescent="0.2">
      <c r="A113" s="330" t="s">
        <v>188</v>
      </c>
      <c r="B113" s="185">
        <v>12</v>
      </c>
      <c r="C113" s="185">
        <f>ROUNDDOWN(R47,0)</f>
        <v>9</v>
      </c>
      <c r="D113" s="186">
        <f t="shared" si="38"/>
        <v>8</v>
      </c>
      <c r="E113" s="186">
        <f>ROUND(H47,0)</f>
        <v>3</v>
      </c>
      <c r="F113" s="187">
        <v>2</v>
      </c>
      <c r="G113" s="188">
        <v>0</v>
      </c>
    </row>
    <row r="114" spans="1:7" x14ac:dyDescent="0.2">
      <c r="A114" s="330" t="s">
        <v>189</v>
      </c>
      <c r="B114" s="185">
        <v>12</v>
      </c>
      <c r="C114" s="185">
        <f>ROUNDDOWN(R48,0)</f>
        <v>9</v>
      </c>
      <c r="D114" s="186">
        <f t="shared" si="38"/>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6</v>
      </c>
      <c r="C118" s="194">
        <v>6</v>
      </c>
      <c r="D118" s="195">
        <v>5</v>
      </c>
      <c r="E118" s="195">
        <v>4</v>
      </c>
      <c r="F118" s="196">
        <v>3</v>
      </c>
      <c r="G118" s="197">
        <v>0</v>
      </c>
    </row>
    <row r="119" spans="1:7" ht="12.75" thickBot="1" x14ac:dyDescent="0.25">
      <c r="A119" s="198" t="s">
        <v>191</v>
      </c>
      <c r="B119" s="199">
        <v>6</v>
      </c>
      <c r="C119" s="199">
        <v>4</v>
      </c>
      <c r="D119" s="200">
        <v>3</v>
      </c>
      <c r="E119" s="200">
        <v>3</v>
      </c>
      <c r="F119" s="201">
        <v>2</v>
      </c>
      <c r="G119"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40">A40</f>
        <v>Ready FA-18 E-F HARM Support Mission Systems (D)</v>
      </c>
      <c r="B125" s="336">
        <f>HLOOKUP($B$122,'FA-18EF Mission System Summary'!$B$1:$F$12,4,FALSE)</f>
        <v>0.16086486486486484</v>
      </c>
    </row>
    <row r="126" spans="1:7" x14ac:dyDescent="0.2">
      <c r="A126" s="335" t="str">
        <f t="shared" si="40"/>
        <v>Ready FA-18 E-F Missile Launch Mission Systems (E)</v>
      </c>
      <c r="B126" s="336">
        <f>HLOOKUP($B$122,'FA-18EF Mission System Summary'!$B$1:$F$12,5,FALSE)</f>
        <v>0.40079279279279273</v>
      </c>
    </row>
    <row r="127" spans="1:7" x14ac:dyDescent="0.2">
      <c r="A127" s="335" t="str">
        <f t="shared" si="40"/>
        <v>Ready FA-18 E-F Survivability Mission Systems (F)</v>
      </c>
      <c r="B127" s="336">
        <f>HLOOKUP($B$122,'FA-18EF Mission System Summary'!$B$1:$F$12,6,FALSE)</f>
        <v>0.68338738738738725</v>
      </c>
    </row>
    <row r="128" spans="1:7" x14ac:dyDescent="0.2">
      <c r="A128" s="335" t="str">
        <f t="shared" si="40"/>
        <v>Ready FA-18 E-F Lethality Mission Systems (G)</v>
      </c>
      <c r="B128" s="336">
        <f>HLOOKUP($B$122,'FA-18EF Mission System Summary'!$B$1:$F$12,7,FALSE)</f>
        <v>0.69506306306306287</v>
      </c>
    </row>
    <row r="129" spans="1:2" x14ac:dyDescent="0.2">
      <c r="A129" s="335" t="str">
        <f t="shared" si="40"/>
        <v>Ready FA-18 E-F Combat Communications Mission Systems (H)</v>
      </c>
      <c r="B129" s="336">
        <f>HLOOKUP($B$122,'FA-18EF Mission System Summary'!$B$1:$F$12,8,FALSE)</f>
        <v>0.69506306306306287</v>
      </c>
    </row>
    <row r="130" spans="1:2" x14ac:dyDescent="0.2">
      <c r="A130" s="335" t="str">
        <f t="shared" si="40"/>
        <v>Ready FA-18 E-F Air to Air Refueling Mission Systems (I)</v>
      </c>
      <c r="B130" s="336">
        <f>HLOOKUP($B$122,'FA-18EF Mission System Summary'!$B$1:$F$12,9,FALSE)</f>
        <v>0.35228828828828823</v>
      </c>
    </row>
    <row r="131" spans="1:2" x14ac:dyDescent="0.2">
      <c r="A131" s="335" t="str">
        <f t="shared" si="40"/>
        <v>Ready FA-18 E-F Tactical Navigation Mission Systems (J)</v>
      </c>
      <c r="B131" s="336">
        <f>HLOOKUP($B$122,'FA-18EF Mission System Summary'!$B$1:$F$12,10,FALSE)</f>
        <v>0.74241441441441436</v>
      </c>
    </row>
    <row r="132" spans="1:2" x14ac:dyDescent="0.2">
      <c r="A132" s="335" t="str">
        <f t="shared" si="40"/>
        <v>Ready FA-18 E-F Shipboard Mission Systems (K)</v>
      </c>
      <c r="B132" s="336">
        <f>HLOOKUP($B$122,'FA-18EF Mission System Summary'!$B$1:$F$12,11,FALSE)</f>
        <v>0.3286126126126126</v>
      </c>
    </row>
    <row r="133" spans="1:2" x14ac:dyDescent="0.2">
      <c r="A133" s="335" t="str">
        <f t="shared" si="40"/>
        <v>Ready FA-18 E-F IMC Flight Mission Systems (L)</v>
      </c>
      <c r="B133" s="336">
        <f>HLOOKUP($B$122,'FA-18EF Mission System Summary'!$B$1:$F$12,12,FALSE)</f>
        <v>1</v>
      </c>
    </row>
  </sheetData>
  <mergeCells count="14">
    <mergeCell ref="B100:C100"/>
    <mergeCell ref="D100:E100"/>
    <mergeCell ref="F100:G100"/>
    <mergeCell ref="M1:P1"/>
    <mergeCell ref="A96:B96"/>
    <mergeCell ref="A73:AC73"/>
    <mergeCell ref="R16:W16"/>
    <mergeCell ref="X16:AB16"/>
    <mergeCell ref="A83:B83"/>
    <mergeCell ref="A84:B84"/>
    <mergeCell ref="B16:E16"/>
    <mergeCell ref="F16:J16"/>
    <mergeCell ref="K16:M16"/>
    <mergeCell ref="N16:Q16"/>
  </mergeCells>
  <conditionalFormatting sqref="C102:C104 C115:C119">
    <cfRule type="cellIs" dxfId="615" priority="34" operator="equal">
      <formula>B102</formula>
    </cfRule>
  </conditionalFormatting>
  <conditionalFormatting sqref="D102:E104 D115:E119">
    <cfRule type="cellIs" dxfId="614" priority="35" operator="equal">
      <formula>C102</formula>
    </cfRule>
  </conditionalFormatting>
  <conditionalFormatting sqref="F102">
    <cfRule type="cellIs" dxfId="613" priority="36" operator="equal">
      <formula>E102</formula>
    </cfRule>
  </conditionalFormatting>
  <conditionalFormatting sqref="F103:F104 F115:F119">
    <cfRule type="cellIs" dxfId="612" priority="37" operator="equal">
      <formula>G103</formula>
    </cfRule>
  </conditionalFormatting>
  <conditionalFormatting sqref="E102:E103">
    <cfRule type="cellIs" dxfId="611" priority="45" operator="equal">
      <formula>D102</formula>
    </cfRule>
  </conditionalFormatting>
  <conditionalFormatting sqref="F102">
    <cfRule type="cellIs" dxfId="610" priority="44" operator="equal">
      <formula>E102</formula>
    </cfRule>
  </conditionalFormatting>
  <conditionalFormatting sqref="C102">
    <cfRule type="cellIs" dxfId="609" priority="43" operator="equal">
      <formula>B102</formula>
    </cfRule>
  </conditionalFormatting>
  <conditionalFormatting sqref="D102">
    <cfRule type="cellIs" dxfId="608" priority="42" operator="equal">
      <formula>C102</formula>
    </cfRule>
  </conditionalFormatting>
  <conditionalFormatting sqref="E102:E103">
    <cfRule type="cellIs" dxfId="607" priority="41" operator="equal">
      <formula>D102</formula>
    </cfRule>
  </conditionalFormatting>
  <conditionalFormatting sqref="F102">
    <cfRule type="cellIs" dxfId="606" priority="40" operator="equal">
      <formula>E102</formula>
    </cfRule>
  </conditionalFormatting>
  <conditionalFormatting sqref="C102">
    <cfRule type="cellIs" dxfId="605" priority="39" operator="equal">
      <formula>B102</formula>
    </cfRule>
  </conditionalFormatting>
  <conditionalFormatting sqref="D102">
    <cfRule type="cellIs" dxfId="604" priority="38" operator="equal">
      <formula>C102</formula>
    </cfRule>
  </conditionalFormatting>
  <conditionalFormatting sqref="E102:E103">
    <cfRule type="cellIs" dxfId="603" priority="46" operator="equal">
      <formula>D102</formula>
    </cfRule>
  </conditionalFormatting>
  <conditionalFormatting sqref="D106:D114">
    <cfRule type="cellIs" dxfId="602" priority="5" operator="equal">
      <formula>C106</formula>
    </cfRule>
  </conditionalFormatting>
  <conditionalFormatting sqref="F106:F114">
    <cfRule type="cellIs" dxfId="601" priority="4" operator="equal">
      <formula>G106</formula>
    </cfRule>
    <cfRule type="cellIs" dxfId="600" priority="6" operator="equal">
      <formula>E106</formula>
    </cfRule>
  </conditionalFormatting>
  <conditionalFormatting sqref="C105:C114">
    <cfRule type="cellIs" dxfId="599" priority="3" operator="equal">
      <formula>B105</formula>
    </cfRule>
  </conditionalFormatting>
  <conditionalFormatting sqref="D105:E105 E106:E114">
    <cfRule type="cellIs" dxfId="598" priority="1" operator="equal">
      <formula>C105</formula>
    </cfRule>
  </conditionalFormatting>
  <conditionalFormatting sqref="F105">
    <cfRule type="cellIs" dxfId="597" priority="2" operator="equal">
      <formula>G105</formula>
    </cfRule>
    <cfRule type="cellIs" dxfId="596" priority="7" operator="equal">
      <formula>E105</formula>
    </cfRule>
  </conditionalFormatting>
  <hyperlinks>
    <hyperlink ref="H1" location="Inventory!A1" display="Inventory" xr:uid="{00000000-0004-0000-0200-000000000000}"/>
    <hyperlink ref="I101" location="Inventory!A1" display="Inventory" xr:uid="{00000000-0004-0000-0200-000001000000}"/>
    <hyperlink ref="I100" location="'VFA (12E 17 Crew 6 ARS)'!A1" display="Top" xr:uid="{00000000-0004-0000-0200-000002000000}"/>
    <hyperlink ref="H2" location="'VFA (12E 17 Crew 6 ARS)'!A119" display="AMFOM" xr:uid="{00000000-0004-0000-0200-000003000000}"/>
  </hyperlinks>
  <printOptions horizontalCentered="1" verticalCentered="1"/>
  <pageMargins left="0.5" right="0.25" top="0.5" bottom="0.5" header="0.5" footer="0.5"/>
  <pageSetup scale="3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U133"/>
  <sheetViews>
    <sheetView showGridLines="0" topLeftCell="A17" zoomScaleNormal="100" zoomScaleSheetLayoutView="100" workbookViewId="0">
      <selection activeCell="B39" sqref="B39:AC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195</v>
      </c>
      <c r="B1" s="417"/>
      <c r="C1" s="417"/>
      <c r="D1" s="417"/>
      <c r="E1" s="417"/>
      <c r="F1" s="417"/>
      <c r="G1" s="417"/>
      <c r="H1" s="304" t="s">
        <v>44</v>
      </c>
      <c r="I1" s="104"/>
      <c r="K1" s="87"/>
      <c r="L1" s="148" t="s">
        <v>45</v>
      </c>
      <c r="M1" s="404">
        <v>44835</v>
      </c>
      <c r="N1" s="405"/>
      <c r="O1" s="406"/>
      <c r="P1" s="406"/>
      <c r="AC1" s="104" t="s">
        <v>46</v>
      </c>
      <c r="AD1" s="104">
        <v>9.02</v>
      </c>
    </row>
    <row r="2" spans="1:34" s="76" customFormat="1" ht="12.75" x14ac:dyDescent="0.2">
      <c r="A2" s="80" t="s">
        <v>47</v>
      </c>
      <c r="B2" s="81">
        <v>12</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1.4166666666666667</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17</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459</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306</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17</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105.4</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34</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121"/>
      <c r="AD17" s="32"/>
      <c r="AE17" s="32"/>
      <c r="AF17" s="32"/>
      <c r="AG17" s="32"/>
      <c r="AH17" s="32"/>
    </row>
    <row r="18" spans="1:34" s="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9"/>
      <c r="AF18" s="10"/>
      <c r="AG18" s="67"/>
      <c r="AH18" s="66"/>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153</v>
      </c>
      <c r="C21" s="174">
        <f t="shared" si="1"/>
        <v>153</v>
      </c>
      <c r="D21" s="174">
        <f t="shared" si="1"/>
        <v>153</v>
      </c>
      <c r="E21" s="174">
        <f t="shared" si="1"/>
        <v>153</v>
      </c>
      <c r="F21" s="174">
        <f t="shared" si="1"/>
        <v>153</v>
      </c>
      <c r="G21" s="174">
        <f t="shared" si="1"/>
        <v>153</v>
      </c>
      <c r="H21" s="174">
        <f t="shared" si="1"/>
        <v>168.3</v>
      </c>
      <c r="I21" s="174">
        <f t="shared" si="1"/>
        <v>183.6</v>
      </c>
      <c r="J21" s="174">
        <f t="shared" si="1"/>
        <v>198.9</v>
      </c>
      <c r="K21" s="174">
        <f t="shared" si="1"/>
        <v>214.2</v>
      </c>
      <c r="L21" s="174">
        <f t="shared" si="1"/>
        <v>214.2</v>
      </c>
      <c r="M21" s="174">
        <f t="shared" si="1"/>
        <v>214.2</v>
      </c>
      <c r="N21" s="174">
        <f t="shared" si="1"/>
        <v>214.2</v>
      </c>
      <c r="O21" s="174">
        <f t="shared" si="1"/>
        <v>214.2</v>
      </c>
      <c r="P21" s="174">
        <f t="shared" si="1"/>
        <v>214.2</v>
      </c>
      <c r="Q21" s="174">
        <f t="shared" si="1"/>
        <v>122.4</v>
      </c>
      <c r="R21" s="174">
        <f t="shared" si="1"/>
        <v>244.8</v>
      </c>
      <c r="S21" s="174">
        <f t="shared" si="1"/>
        <v>244.8</v>
      </c>
      <c r="T21" s="174">
        <f t="shared" si="1"/>
        <v>244.8</v>
      </c>
      <c r="U21" s="174">
        <f t="shared" si="1"/>
        <v>244.8</v>
      </c>
      <c r="V21" s="174">
        <f t="shared" si="1"/>
        <v>244.8</v>
      </c>
      <c r="W21" s="174">
        <f t="shared" si="1"/>
        <v>214.2</v>
      </c>
      <c r="X21" s="174">
        <f t="shared" si="1"/>
        <v>122.4</v>
      </c>
      <c r="Y21" s="174">
        <f t="shared" si="1"/>
        <v>183.6</v>
      </c>
      <c r="Z21" s="174">
        <f t="shared" si="1"/>
        <v>183.6</v>
      </c>
      <c r="AA21" s="174">
        <f t="shared" si="1"/>
        <v>183.6</v>
      </c>
      <c r="AB21" s="175">
        <f t="shared" si="1"/>
        <v>183.6</v>
      </c>
      <c r="AC21" s="65">
        <f>AC19*$B$8</f>
        <v>122.4</v>
      </c>
      <c r="AD21" s="52"/>
      <c r="AE21" s="52"/>
      <c r="AF21" s="52"/>
      <c r="AG21" s="52"/>
      <c r="AH21" s="52"/>
    </row>
    <row r="22" spans="1:34" s="15" customFormat="1" x14ac:dyDescent="0.2">
      <c r="A22" s="51" t="s">
        <v>110</v>
      </c>
      <c r="B22" s="63">
        <f t="shared" ref="B22:AC22" si="2">B21*$B$5</f>
        <v>229.5</v>
      </c>
      <c r="C22" s="63">
        <f t="shared" si="2"/>
        <v>229.5</v>
      </c>
      <c r="D22" s="63">
        <f t="shared" si="2"/>
        <v>229.5</v>
      </c>
      <c r="E22" s="63">
        <f t="shared" si="2"/>
        <v>229.5</v>
      </c>
      <c r="F22" s="63">
        <f t="shared" si="2"/>
        <v>229.5</v>
      </c>
      <c r="G22" s="63">
        <f t="shared" si="2"/>
        <v>229.5</v>
      </c>
      <c r="H22" s="63">
        <f t="shared" si="2"/>
        <v>252.45000000000002</v>
      </c>
      <c r="I22" s="63">
        <f t="shared" si="2"/>
        <v>275.39999999999998</v>
      </c>
      <c r="J22" s="63">
        <f t="shared" si="2"/>
        <v>298.35000000000002</v>
      </c>
      <c r="K22" s="63">
        <f t="shared" si="2"/>
        <v>321.29999999999995</v>
      </c>
      <c r="L22" s="63">
        <f t="shared" si="2"/>
        <v>321.29999999999995</v>
      </c>
      <c r="M22" s="63">
        <f t="shared" si="2"/>
        <v>321.29999999999995</v>
      </c>
      <c r="N22" s="63">
        <f t="shared" si="2"/>
        <v>321.29999999999995</v>
      </c>
      <c r="O22" s="63">
        <f t="shared" si="2"/>
        <v>321.29999999999995</v>
      </c>
      <c r="P22" s="63">
        <f t="shared" si="2"/>
        <v>321.29999999999995</v>
      </c>
      <c r="Q22" s="63">
        <f t="shared" si="2"/>
        <v>183.60000000000002</v>
      </c>
      <c r="R22" s="63">
        <f t="shared" si="2"/>
        <v>367.20000000000005</v>
      </c>
      <c r="S22" s="63">
        <f t="shared" si="2"/>
        <v>367.20000000000005</v>
      </c>
      <c r="T22" s="63">
        <f t="shared" si="2"/>
        <v>367.20000000000005</v>
      </c>
      <c r="U22" s="63">
        <f t="shared" si="2"/>
        <v>367.20000000000005</v>
      </c>
      <c r="V22" s="63">
        <f t="shared" si="2"/>
        <v>367.20000000000005</v>
      </c>
      <c r="W22" s="63">
        <f t="shared" si="2"/>
        <v>321.29999999999995</v>
      </c>
      <c r="X22" s="63">
        <f t="shared" si="2"/>
        <v>183.60000000000002</v>
      </c>
      <c r="Y22" s="63">
        <f t="shared" si="2"/>
        <v>275.39999999999998</v>
      </c>
      <c r="Z22" s="63">
        <f t="shared" si="2"/>
        <v>275.39999999999998</v>
      </c>
      <c r="AA22" s="63">
        <f t="shared" si="2"/>
        <v>275.39999999999998</v>
      </c>
      <c r="AB22" s="62">
        <f t="shared" si="2"/>
        <v>275.39999999999998</v>
      </c>
      <c r="AC22" s="63">
        <f t="shared" si="2"/>
        <v>183.60000000000002</v>
      </c>
      <c r="AD22" s="61"/>
      <c r="AE22" s="61"/>
      <c r="AF22" s="61"/>
      <c r="AG22" s="61"/>
      <c r="AH22" s="61"/>
    </row>
    <row r="23" spans="1:34" s="15" customFormat="1" x14ac:dyDescent="0.2">
      <c r="A23" s="51" t="s">
        <v>111</v>
      </c>
      <c r="B23" s="143">
        <f>$B$9</f>
        <v>17</v>
      </c>
      <c r="C23" s="143">
        <f t="shared" ref="C23:AC23" si="3">$B$9</f>
        <v>17</v>
      </c>
      <c r="D23" s="143">
        <f t="shared" si="3"/>
        <v>17</v>
      </c>
      <c r="E23" s="143">
        <f t="shared" si="3"/>
        <v>17</v>
      </c>
      <c r="F23" s="143">
        <f t="shared" si="3"/>
        <v>17</v>
      </c>
      <c r="G23" s="143">
        <f t="shared" si="3"/>
        <v>17</v>
      </c>
      <c r="H23" s="143">
        <f t="shared" si="3"/>
        <v>17</v>
      </c>
      <c r="I23" s="143">
        <f t="shared" si="3"/>
        <v>17</v>
      </c>
      <c r="J23" s="143">
        <f t="shared" si="3"/>
        <v>17</v>
      </c>
      <c r="K23" s="143">
        <f t="shared" si="3"/>
        <v>17</v>
      </c>
      <c r="L23" s="143">
        <f t="shared" si="3"/>
        <v>17</v>
      </c>
      <c r="M23" s="143">
        <f t="shared" si="3"/>
        <v>17</v>
      </c>
      <c r="N23" s="143">
        <f t="shared" si="3"/>
        <v>17</v>
      </c>
      <c r="O23" s="143">
        <f t="shared" si="3"/>
        <v>17</v>
      </c>
      <c r="P23" s="143">
        <f t="shared" si="3"/>
        <v>17</v>
      </c>
      <c r="Q23" s="143">
        <f t="shared" si="3"/>
        <v>17</v>
      </c>
      <c r="R23" s="143">
        <f t="shared" si="3"/>
        <v>17</v>
      </c>
      <c r="S23" s="143">
        <f t="shared" si="3"/>
        <v>17</v>
      </c>
      <c r="T23" s="143">
        <f t="shared" si="3"/>
        <v>17</v>
      </c>
      <c r="U23" s="143">
        <f t="shared" si="3"/>
        <v>17</v>
      </c>
      <c r="V23" s="143">
        <f t="shared" si="3"/>
        <v>17</v>
      </c>
      <c r="W23" s="143">
        <f t="shared" si="3"/>
        <v>17</v>
      </c>
      <c r="X23" s="143">
        <f t="shared" si="3"/>
        <v>17</v>
      </c>
      <c r="Y23" s="143">
        <f t="shared" si="3"/>
        <v>17</v>
      </c>
      <c r="Z23" s="143">
        <f t="shared" si="3"/>
        <v>17</v>
      </c>
      <c r="AA23" s="143">
        <f t="shared" si="3"/>
        <v>17</v>
      </c>
      <c r="AB23" s="147">
        <f t="shared" si="3"/>
        <v>17</v>
      </c>
      <c r="AC23" s="143">
        <f t="shared" si="3"/>
        <v>17</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105.4</v>
      </c>
      <c r="K24" s="143">
        <f t="shared" si="4"/>
        <v>0</v>
      </c>
      <c r="L24" s="143">
        <f t="shared" si="4"/>
        <v>105.4</v>
      </c>
      <c r="M24" s="143">
        <f t="shared" si="4"/>
        <v>105.4</v>
      </c>
      <c r="N24" s="143">
        <f t="shared" si="4"/>
        <v>0</v>
      </c>
      <c r="O24" s="143">
        <f t="shared" si="4"/>
        <v>0</v>
      </c>
      <c r="P24" s="143">
        <f t="shared" si="4"/>
        <v>105.4</v>
      </c>
      <c r="Q24" s="143">
        <f t="shared" si="4"/>
        <v>0</v>
      </c>
      <c r="R24" s="143">
        <f t="shared" si="4"/>
        <v>105.4</v>
      </c>
      <c r="S24" s="143">
        <f t="shared" si="4"/>
        <v>105.4</v>
      </c>
      <c r="T24" s="143">
        <f t="shared" si="4"/>
        <v>105.4</v>
      </c>
      <c r="U24" s="143">
        <f t="shared" si="4"/>
        <v>105.4</v>
      </c>
      <c r="V24" s="143">
        <f t="shared" si="4"/>
        <v>105.4</v>
      </c>
      <c r="W24" s="143">
        <f t="shared" si="4"/>
        <v>105.4</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246.5</v>
      </c>
      <c r="C25" s="63">
        <f t="shared" ref="C25:AB25" si="5">C21*$B$5+SUM(C23:C24)</f>
        <v>246.5</v>
      </c>
      <c r="D25" s="63">
        <f t="shared" si="5"/>
        <v>246.5</v>
      </c>
      <c r="E25" s="63">
        <f t="shared" si="5"/>
        <v>246.5</v>
      </c>
      <c r="F25" s="63">
        <f t="shared" si="5"/>
        <v>246.5</v>
      </c>
      <c r="G25" s="63">
        <f t="shared" si="5"/>
        <v>246.5</v>
      </c>
      <c r="H25" s="63">
        <f t="shared" si="5"/>
        <v>269.45000000000005</v>
      </c>
      <c r="I25" s="63">
        <f t="shared" si="5"/>
        <v>292.39999999999998</v>
      </c>
      <c r="J25" s="63">
        <f t="shared" si="5"/>
        <v>420.75</v>
      </c>
      <c r="K25" s="63">
        <f t="shared" si="5"/>
        <v>338.29999999999995</v>
      </c>
      <c r="L25" s="63">
        <f t="shared" si="5"/>
        <v>443.69999999999993</v>
      </c>
      <c r="M25" s="63">
        <f t="shared" si="5"/>
        <v>443.69999999999993</v>
      </c>
      <c r="N25" s="63">
        <f t="shared" si="5"/>
        <v>338.29999999999995</v>
      </c>
      <c r="O25" s="63">
        <f t="shared" si="5"/>
        <v>338.29999999999995</v>
      </c>
      <c r="P25" s="63">
        <f t="shared" si="5"/>
        <v>443.69999999999993</v>
      </c>
      <c r="Q25" s="63">
        <f t="shared" si="5"/>
        <v>200.60000000000002</v>
      </c>
      <c r="R25" s="63">
        <f t="shared" si="5"/>
        <v>489.6</v>
      </c>
      <c r="S25" s="63">
        <f t="shared" si="5"/>
        <v>489.6</v>
      </c>
      <c r="T25" s="63">
        <f t="shared" si="5"/>
        <v>489.6</v>
      </c>
      <c r="U25" s="63">
        <f t="shared" si="5"/>
        <v>489.6</v>
      </c>
      <c r="V25" s="63">
        <f t="shared" si="5"/>
        <v>489.6</v>
      </c>
      <c r="W25" s="63">
        <f t="shared" si="5"/>
        <v>443.69999999999993</v>
      </c>
      <c r="X25" s="63">
        <f t="shared" si="5"/>
        <v>200.60000000000002</v>
      </c>
      <c r="Y25" s="63">
        <f t="shared" si="5"/>
        <v>292.39999999999998</v>
      </c>
      <c r="Z25" s="63">
        <f t="shared" si="5"/>
        <v>292.39999999999998</v>
      </c>
      <c r="AA25" s="63">
        <f t="shared" si="5"/>
        <v>292.39999999999998</v>
      </c>
      <c r="AB25" s="62">
        <f t="shared" si="5"/>
        <v>292.39999999999998</v>
      </c>
      <c r="AC25" s="63">
        <f>AC21*$B$5+SUM(AC23:AC24)</f>
        <v>200.60000000000002</v>
      </c>
      <c r="AD25" s="61"/>
      <c r="AE25" s="61"/>
      <c r="AF25" s="61"/>
      <c r="AG25" s="61"/>
      <c r="AH25" s="61"/>
    </row>
    <row r="26" spans="1:34" s="15" customFormat="1" x14ac:dyDescent="0.2">
      <c r="A26" s="40" t="s">
        <v>114</v>
      </c>
      <c r="B26" s="60">
        <f t="shared" ref="B26:AC26" si="6">-IF(ISBLANK(B97),0,MIN(B$22*$H$10,B$22-$B$7*$H$9))</f>
        <v>-45.899999999999977</v>
      </c>
      <c r="C26" s="60">
        <f t="shared" si="6"/>
        <v>-45.899999999999977</v>
      </c>
      <c r="D26" s="60">
        <f t="shared" si="6"/>
        <v>-45.899999999999977</v>
      </c>
      <c r="E26" s="60">
        <f t="shared" si="6"/>
        <v>0</v>
      </c>
      <c r="F26" s="60">
        <f t="shared" si="6"/>
        <v>-45.899999999999977</v>
      </c>
      <c r="G26" s="60">
        <f t="shared" si="6"/>
        <v>-45.899999999999977</v>
      </c>
      <c r="H26" s="60">
        <f t="shared" si="6"/>
        <v>-68.849999999999994</v>
      </c>
      <c r="I26" s="60">
        <f t="shared" si="6"/>
        <v>-77.111999999999995</v>
      </c>
      <c r="J26" s="60">
        <f t="shared" si="6"/>
        <v>0</v>
      </c>
      <c r="K26" s="60">
        <f t="shared" si="6"/>
        <v>0</v>
      </c>
      <c r="L26" s="60">
        <f t="shared" si="6"/>
        <v>0</v>
      </c>
      <c r="M26" s="60">
        <f t="shared" si="6"/>
        <v>0</v>
      </c>
      <c r="N26" s="60">
        <f t="shared" si="6"/>
        <v>-89.963999999999999</v>
      </c>
      <c r="O26" s="60">
        <f t="shared" si="6"/>
        <v>-89.963999999999999</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-77.111999999999995</v>
      </c>
      <c r="Z26" s="60">
        <f t="shared" si="6"/>
        <v>-77.111999999999995</v>
      </c>
      <c r="AA26" s="60">
        <f t="shared" si="6"/>
        <v>-77.111999999999995</v>
      </c>
      <c r="AB26" s="59">
        <f t="shared" si="6"/>
        <v>-77.111999999999995</v>
      </c>
      <c r="AC26" s="60">
        <f t="shared" si="6"/>
        <v>0</v>
      </c>
      <c r="AD26" s="61"/>
      <c r="AE26" s="61"/>
      <c r="AF26" s="61"/>
      <c r="AG26" s="61"/>
      <c r="AH26" s="61"/>
    </row>
    <row r="27" spans="1:34" s="15" customFormat="1" x14ac:dyDescent="0.2">
      <c r="A27" s="51" t="s">
        <v>115</v>
      </c>
      <c r="B27" s="60">
        <f t="shared" ref="B27:AC27" si="7">SUM(B25:B26)</f>
        <v>200.60000000000002</v>
      </c>
      <c r="C27" s="60">
        <f t="shared" si="7"/>
        <v>200.60000000000002</v>
      </c>
      <c r="D27" s="60">
        <f t="shared" si="7"/>
        <v>200.60000000000002</v>
      </c>
      <c r="E27" s="60">
        <f t="shared" si="7"/>
        <v>246.5</v>
      </c>
      <c r="F27" s="60">
        <f t="shared" si="7"/>
        <v>200.60000000000002</v>
      </c>
      <c r="G27" s="60">
        <f t="shared" si="7"/>
        <v>200.60000000000002</v>
      </c>
      <c r="H27" s="60">
        <f t="shared" si="7"/>
        <v>200.60000000000005</v>
      </c>
      <c r="I27" s="60">
        <f t="shared" si="7"/>
        <v>215.28799999999998</v>
      </c>
      <c r="J27" s="60">
        <f t="shared" si="7"/>
        <v>420.75</v>
      </c>
      <c r="K27" s="60">
        <f t="shared" si="7"/>
        <v>338.29999999999995</v>
      </c>
      <c r="L27" s="60">
        <f t="shared" si="7"/>
        <v>443.69999999999993</v>
      </c>
      <c r="M27" s="60">
        <f t="shared" si="7"/>
        <v>443.69999999999993</v>
      </c>
      <c r="N27" s="60">
        <f t="shared" si="7"/>
        <v>248.33599999999996</v>
      </c>
      <c r="O27" s="60">
        <f t="shared" si="7"/>
        <v>248.33599999999996</v>
      </c>
      <c r="P27" s="60">
        <f t="shared" si="7"/>
        <v>443.69999999999993</v>
      </c>
      <c r="Q27" s="60">
        <f t="shared" si="7"/>
        <v>200.60000000000002</v>
      </c>
      <c r="R27" s="60">
        <f t="shared" si="7"/>
        <v>489.6</v>
      </c>
      <c r="S27" s="60">
        <f t="shared" si="7"/>
        <v>489.6</v>
      </c>
      <c r="T27" s="60">
        <f t="shared" si="7"/>
        <v>489.6</v>
      </c>
      <c r="U27" s="60">
        <f t="shared" si="7"/>
        <v>489.6</v>
      </c>
      <c r="V27" s="60">
        <f t="shared" si="7"/>
        <v>489.6</v>
      </c>
      <c r="W27" s="60">
        <f t="shared" si="7"/>
        <v>443.69999999999993</v>
      </c>
      <c r="X27" s="60">
        <f t="shared" si="7"/>
        <v>200.60000000000002</v>
      </c>
      <c r="Y27" s="60">
        <f t="shared" si="7"/>
        <v>215.28799999999998</v>
      </c>
      <c r="Z27" s="60">
        <f t="shared" si="7"/>
        <v>215.28799999999998</v>
      </c>
      <c r="AA27" s="60">
        <f t="shared" si="7"/>
        <v>215.28799999999998</v>
      </c>
      <c r="AB27" s="59">
        <f t="shared" si="7"/>
        <v>215.28799999999998</v>
      </c>
      <c r="AC27" s="60">
        <f t="shared" si="7"/>
        <v>200.60000000000002</v>
      </c>
      <c r="AD27" s="61"/>
      <c r="AE27" s="61"/>
      <c r="AF27" s="61"/>
      <c r="AG27" s="61"/>
      <c r="AH27" s="61"/>
    </row>
    <row r="28" spans="1:34" s="15" customFormat="1" x14ac:dyDescent="0.2">
      <c r="A28" s="40" t="s">
        <v>116</v>
      </c>
      <c r="B28" s="60">
        <f>AVERAGE(AA22:AB22,B22)</f>
        <v>260.09999999999997</v>
      </c>
      <c r="C28" s="60">
        <f>AVERAGE(AB22,B22:C22)</f>
        <v>244.79999999999998</v>
      </c>
      <c r="D28" s="60">
        <f t="shared" ref="D28:AB28" si="8">AVERAGE(B22:D22)</f>
        <v>229.5</v>
      </c>
      <c r="E28" s="60">
        <f t="shared" si="8"/>
        <v>229.5</v>
      </c>
      <c r="F28" s="60">
        <f t="shared" si="8"/>
        <v>229.5</v>
      </c>
      <c r="G28" s="60">
        <f t="shared" si="8"/>
        <v>229.5</v>
      </c>
      <c r="H28" s="60">
        <f t="shared" si="8"/>
        <v>237.15</v>
      </c>
      <c r="I28" s="60">
        <f t="shared" si="8"/>
        <v>252.45000000000002</v>
      </c>
      <c r="J28" s="60">
        <f t="shared" si="8"/>
        <v>275.40000000000003</v>
      </c>
      <c r="K28" s="60">
        <f t="shared" si="8"/>
        <v>298.34999999999997</v>
      </c>
      <c r="L28" s="60">
        <f t="shared" si="8"/>
        <v>313.64999999999998</v>
      </c>
      <c r="M28" s="60">
        <f t="shared" si="8"/>
        <v>321.29999999999995</v>
      </c>
      <c r="N28" s="60">
        <f t="shared" si="8"/>
        <v>321.29999999999995</v>
      </c>
      <c r="O28" s="60">
        <f t="shared" si="8"/>
        <v>321.29999999999995</v>
      </c>
      <c r="P28" s="60">
        <f t="shared" si="8"/>
        <v>321.29999999999995</v>
      </c>
      <c r="Q28" s="60">
        <f t="shared" si="8"/>
        <v>275.39999999999998</v>
      </c>
      <c r="R28" s="60">
        <f t="shared" si="8"/>
        <v>290.7</v>
      </c>
      <c r="S28" s="60">
        <f t="shared" si="8"/>
        <v>306.00000000000006</v>
      </c>
      <c r="T28" s="60">
        <f t="shared" si="8"/>
        <v>367.20000000000005</v>
      </c>
      <c r="U28" s="60">
        <f t="shared" si="8"/>
        <v>367.20000000000005</v>
      </c>
      <c r="V28" s="60">
        <f t="shared" si="8"/>
        <v>367.20000000000005</v>
      </c>
      <c r="W28" s="60">
        <f t="shared" si="8"/>
        <v>351.90000000000003</v>
      </c>
      <c r="X28" s="60">
        <f t="shared" si="8"/>
        <v>290.7</v>
      </c>
      <c r="Y28" s="60">
        <f t="shared" si="8"/>
        <v>260.09999999999997</v>
      </c>
      <c r="Z28" s="60">
        <f t="shared" si="8"/>
        <v>244.79999999999998</v>
      </c>
      <c r="AA28" s="60">
        <f t="shared" si="8"/>
        <v>275.39999999999998</v>
      </c>
      <c r="AB28" s="59">
        <f t="shared" si="8"/>
        <v>275.39999999999998</v>
      </c>
      <c r="AC28" s="60">
        <f>SUM(AC25:AC26)</f>
        <v>200.60000000000002</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c r="AD29" s="32"/>
      <c r="AE29" s="32"/>
      <c r="AF29" s="32"/>
      <c r="AG29" s="32"/>
      <c r="AH29" s="32"/>
    </row>
    <row r="30" spans="1:34" s="15" customFormat="1" x14ac:dyDescent="0.2">
      <c r="A30" s="40" t="s">
        <v>118</v>
      </c>
      <c r="B30" s="60">
        <f t="shared" ref="B30:AC30" si="9">IF(ISBLANK(B97),0,$B$11)</f>
        <v>34</v>
      </c>
      <c r="C30" s="60">
        <f t="shared" si="9"/>
        <v>34</v>
      </c>
      <c r="D30" s="60">
        <f t="shared" si="9"/>
        <v>34</v>
      </c>
      <c r="E30" s="60">
        <f t="shared" si="9"/>
        <v>0</v>
      </c>
      <c r="F30" s="60">
        <f t="shared" si="9"/>
        <v>34</v>
      </c>
      <c r="G30" s="60">
        <f t="shared" si="9"/>
        <v>34</v>
      </c>
      <c r="H30" s="60">
        <f t="shared" si="9"/>
        <v>34</v>
      </c>
      <c r="I30" s="60">
        <f t="shared" si="9"/>
        <v>34</v>
      </c>
      <c r="J30" s="60">
        <f t="shared" si="9"/>
        <v>0</v>
      </c>
      <c r="K30" s="60">
        <f t="shared" si="9"/>
        <v>0</v>
      </c>
      <c r="L30" s="60">
        <f t="shared" si="9"/>
        <v>0</v>
      </c>
      <c r="M30" s="60">
        <f t="shared" si="9"/>
        <v>0</v>
      </c>
      <c r="N30" s="60">
        <f t="shared" si="9"/>
        <v>34</v>
      </c>
      <c r="O30" s="60">
        <f t="shared" si="9"/>
        <v>34</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34</v>
      </c>
      <c r="Z30" s="60">
        <f t="shared" si="9"/>
        <v>34</v>
      </c>
      <c r="AA30" s="60">
        <f t="shared" si="9"/>
        <v>34</v>
      </c>
      <c r="AB30" s="59">
        <f t="shared" si="9"/>
        <v>34</v>
      </c>
      <c r="AC30" s="63">
        <f t="shared" si="9"/>
        <v>34</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122"/>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B32*0.8</f>
        <v>0.55999999999999994</v>
      </c>
      <c r="C33" s="223">
        <f t="shared" ref="C33:AC33" si="10">C32*0.8</f>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0.45499579579579574</v>
      </c>
      <c r="C34" s="223">
        <f t="shared" ref="C34:AC34" si="11">((C36*$B$123)/$B$2)</f>
        <v>0.45499579579579574</v>
      </c>
      <c r="D34" s="223">
        <f t="shared" si="11"/>
        <v>0.45499579579579574</v>
      </c>
      <c r="E34" s="223">
        <f t="shared" si="11"/>
        <v>0.45499579579579574</v>
      </c>
      <c r="F34" s="223">
        <f t="shared" si="11"/>
        <v>0.45499579579579574</v>
      </c>
      <c r="G34" s="223">
        <f t="shared" si="11"/>
        <v>0.45499579579579574</v>
      </c>
      <c r="H34" s="223">
        <f t="shared" si="11"/>
        <v>0.51999519519519521</v>
      </c>
      <c r="I34" s="223">
        <f t="shared" si="11"/>
        <v>0.51999519519519521</v>
      </c>
      <c r="J34" s="223">
        <f t="shared" si="11"/>
        <v>0.51999519519519521</v>
      </c>
      <c r="K34" s="223">
        <f t="shared" si="11"/>
        <v>0.58499459459459457</v>
      </c>
      <c r="L34" s="223">
        <f t="shared" si="11"/>
        <v>0.58499459459459457</v>
      </c>
      <c r="M34" s="223">
        <f t="shared" si="11"/>
        <v>0.58499459459459457</v>
      </c>
      <c r="N34" s="223">
        <f t="shared" si="11"/>
        <v>0.64999399399399393</v>
      </c>
      <c r="O34" s="223">
        <f t="shared" si="11"/>
        <v>0.64999399399399393</v>
      </c>
      <c r="P34" s="223">
        <f t="shared" si="11"/>
        <v>0.64999399399399393</v>
      </c>
      <c r="Q34" s="223">
        <f t="shared" si="11"/>
        <v>0.64999399399399393</v>
      </c>
      <c r="R34" s="223">
        <f t="shared" si="11"/>
        <v>0.64999399399399393</v>
      </c>
      <c r="S34" s="223">
        <f t="shared" si="11"/>
        <v>0.64999399399399393</v>
      </c>
      <c r="T34" s="223">
        <f t="shared" si="11"/>
        <v>0.64999399399399393</v>
      </c>
      <c r="U34" s="223">
        <f t="shared" si="11"/>
        <v>0.64999399399399393</v>
      </c>
      <c r="V34" s="223">
        <f t="shared" si="11"/>
        <v>0.64999399399399393</v>
      </c>
      <c r="W34" s="223">
        <f t="shared" si="11"/>
        <v>0.64999399399399393</v>
      </c>
      <c r="X34" s="223">
        <f t="shared" si="11"/>
        <v>0.64999399399399393</v>
      </c>
      <c r="Y34" s="223">
        <f t="shared" si="11"/>
        <v>0.64999399399399393</v>
      </c>
      <c r="Z34" s="223">
        <f t="shared" si="11"/>
        <v>0.64999399399399393</v>
      </c>
      <c r="AA34" s="223">
        <f t="shared" si="11"/>
        <v>0.64999399399399393</v>
      </c>
      <c r="AB34" s="223">
        <f t="shared" si="11"/>
        <v>0.64999399399399393</v>
      </c>
      <c r="AC34" s="223">
        <f t="shared" si="11"/>
        <v>0.45499579579579574</v>
      </c>
      <c r="AD34" s="52"/>
      <c r="AE34" s="52"/>
      <c r="AF34" s="52"/>
      <c r="AG34" s="52"/>
      <c r="AH34" s="52"/>
    </row>
    <row r="35" spans="1:34" s="15" customFormat="1" x14ac:dyDescent="0.2">
      <c r="A35" s="51" t="s">
        <v>123</v>
      </c>
      <c r="B35" s="50">
        <f>ROUND($B$2*B$32,2)</f>
        <v>8.4</v>
      </c>
      <c r="C35" s="50">
        <f t="shared" ref="C35:AC35" si="12">ROUND($B$2*C$32,2)</f>
        <v>8.4</v>
      </c>
      <c r="D35" s="50">
        <f t="shared" si="12"/>
        <v>8.4</v>
      </c>
      <c r="E35" s="50">
        <f t="shared" si="12"/>
        <v>8.4</v>
      </c>
      <c r="F35" s="50">
        <f t="shared" si="12"/>
        <v>8.4</v>
      </c>
      <c r="G35" s="50">
        <f t="shared" si="12"/>
        <v>8.4</v>
      </c>
      <c r="H35" s="50">
        <f t="shared" si="12"/>
        <v>9.6</v>
      </c>
      <c r="I35" s="50">
        <f t="shared" si="12"/>
        <v>9.6</v>
      </c>
      <c r="J35" s="50">
        <f t="shared" si="12"/>
        <v>9.6</v>
      </c>
      <c r="K35" s="50">
        <f t="shared" si="12"/>
        <v>10.8</v>
      </c>
      <c r="L35" s="50">
        <f t="shared" si="12"/>
        <v>10.8</v>
      </c>
      <c r="M35" s="50">
        <f t="shared" si="12"/>
        <v>10.8</v>
      </c>
      <c r="N35" s="50">
        <f t="shared" si="12"/>
        <v>12</v>
      </c>
      <c r="O35" s="50">
        <f t="shared" si="12"/>
        <v>12</v>
      </c>
      <c r="P35" s="50">
        <f t="shared" si="12"/>
        <v>12</v>
      </c>
      <c r="Q35" s="50">
        <f t="shared" si="12"/>
        <v>12</v>
      </c>
      <c r="R35" s="50">
        <f t="shared" si="12"/>
        <v>12</v>
      </c>
      <c r="S35" s="50">
        <f t="shared" si="12"/>
        <v>12</v>
      </c>
      <c r="T35" s="50">
        <f t="shared" si="12"/>
        <v>12</v>
      </c>
      <c r="U35" s="50">
        <f t="shared" si="12"/>
        <v>12</v>
      </c>
      <c r="V35" s="50">
        <f t="shared" si="12"/>
        <v>12</v>
      </c>
      <c r="W35" s="50">
        <f t="shared" si="12"/>
        <v>12</v>
      </c>
      <c r="X35" s="50">
        <f t="shared" si="12"/>
        <v>12</v>
      </c>
      <c r="Y35" s="50">
        <f t="shared" si="12"/>
        <v>12</v>
      </c>
      <c r="Z35" s="50">
        <f t="shared" si="12"/>
        <v>12</v>
      </c>
      <c r="AA35" s="50">
        <f t="shared" si="12"/>
        <v>12</v>
      </c>
      <c r="AB35" s="49">
        <f t="shared" si="12"/>
        <v>12</v>
      </c>
      <c r="AC35" s="50">
        <f t="shared" si="12"/>
        <v>8.4</v>
      </c>
      <c r="AD35" s="52"/>
      <c r="AE35" s="52"/>
      <c r="AF35" s="52"/>
      <c r="AG35" s="52"/>
      <c r="AH35" s="52"/>
    </row>
    <row r="36" spans="1:34" x14ac:dyDescent="0.2">
      <c r="A36" s="51" t="s">
        <v>124</v>
      </c>
      <c r="B36" s="50">
        <f>ROUND($B$2*B$33,2)</f>
        <v>6.72</v>
      </c>
      <c r="C36" s="50">
        <f t="shared" ref="C36:AC36" si="13">ROUND($B$2*C$33,2)</f>
        <v>6.72</v>
      </c>
      <c r="D36" s="50">
        <f t="shared" si="13"/>
        <v>6.72</v>
      </c>
      <c r="E36" s="50">
        <f t="shared" si="13"/>
        <v>6.72</v>
      </c>
      <c r="F36" s="50">
        <f t="shared" si="13"/>
        <v>6.72</v>
      </c>
      <c r="G36" s="50">
        <f t="shared" si="13"/>
        <v>6.72</v>
      </c>
      <c r="H36" s="50">
        <f t="shared" si="13"/>
        <v>7.68</v>
      </c>
      <c r="I36" s="50">
        <f t="shared" si="13"/>
        <v>7.68</v>
      </c>
      <c r="J36" s="50">
        <f t="shared" si="13"/>
        <v>7.68</v>
      </c>
      <c r="K36" s="50">
        <f t="shared" si="13"/>
        <v>8.64</v>
      </c>
      <c r="L36" s="50">
        <f t="shared" si="13"/>
        <v>8.64</v>
      </c>
      <c r="M36" s="50">
        <f t="shared" si="13"/>
        <v>8.64</v>
      </c>
      <c r="N36" s="50">
        <f t="shared" si="13"/>
        <v>9.6</v>
      </c>
      <c r="O36" s="50">
        <f t="shared" si="13"/>
        <v>9.6</v>
      </c>
      <c r="P36" s="50">
        <f t="shared" si="13"/>
        <v>9.6</v>
      </c>
      <c r="Q36" s="50">
        <f t="shared" si="13"/>
        <v>9.6</v>
      </c>
      <c r="R36" s="50">
        <f t="shared" si="13"/>
        <v>9.6</v>
      </c>
      <c r="S36" s="50">
        <f t="shared" si="13"/>
        <v>9.6</v>
      </c>
      <c r="T36" s="50">
        <f t="shared" si="13"/>
        <v>9.6</v>
      </c>
      <c r="U36" s="50">
        <f t="shared" si="13"/>
        <v>9.6</v>
      </c>
      <c r="V36" s="50">
        <f t="shared" si="13"/>
        <v>9.6</v>
      </c>
      <c r="W36" s="50">
        <f t="shared" si="13"/>
        <v>9.6</v>
      </c>
      <c r="X36" s="50">
        <f t="shared" si="13"/>
        <v>9.6</v>
      </c>
      <c r="Y36" s="50">
        <f t="shared" si="13"/>
        <v>9.6</v>
      </c>
      <c r="Z36" s="50">
        <f t="shared" si="13"/>
        <v>9.6</v>
      </c>
      <c r="AA36" s="50">
        <f t="shared" si="13"/>
        <v>9.6</v>
      </c>
      <c r="AB36" s="49">
        <f t="shared" si="13"/>
        <v>9.6</v>
      </c>
      <c r="AC36" s="50">
        <f t="shared" si="13"/>
        <v>6.72</v>
      </c>
      <c r="AD36" s="32"/>
      <c r="AE36" s="32"/>
      <c r="AF36" s="32"/>
      <c r="AG36" s="32"/>
      <c r="AH36" s="32"/>
    </row>
    <row r="37" spans="1:34" x14ac:dyDescent="0.2">
      <c r="A37" s="337" t="s">
        <v>125</v>
      </c>
      <c r="B37" s="353">
        <f>B34*$B$2</f>
        <v>5.4599495495495489</v>
      </c>
      <c r="C37" s="353">
        <f t="shared" ref="C37:AC37" si="14">C34*$B$2</f>
        <v>5.4599495495495489</v>
      </c>
      <c r="D37" s="353">
        <f t="shared" si="14"/>
        <v>5.4599495495495489</v>
      </c>
      <c r="E37" s="353">
        <f t="shared" si="14"/>
        <v>5.4599495495495489</v>
      </c>
      <c r="F37" s="353">
        <f t="shared" si="14"/>
        <v>5.4599495495495489</v>
      </c>
      <c r="G37" s="353">
        <f t="shared" si="14"/>
        <v>5.4599495495495489</v>
      </c>
      <c r="H37" s="353">
        <f t="shared" si="14"/>
        <v>6.2399423423423421</v>
      </c>
      <c r="I37" s="353">
        <f t="shared" si="14"/>
        <v>6.2399423423423421</v>
      </c>
      <c r="J37" s="353">
        <f t="shared" si="14"/>
        <v>6.2399423423423421</v>
      </c>
      <c r="K37" s="353">
        <f t="shared" si="14"/>
        <v>7.0199351351351353</v>
      </c>
      <c r="L37" s="353">
        <f t="shared" si="14"/>
        <v>7.0199351351351353</v>
      </c>
      <c r="M37" s="353">
        <f t="shared" si="14"/>
        <v>7.0199351351351353</v>
      </c>
      <c r="N37" s="353">
        <f t="shared" si="14"/>
        <v>7.7999279279279268</v>
      </c>
      <c r="O37" s="353">
        <f t="shared" si="14"/>
        <v>7.7999279279279268</v>
      </c>
      <c r="P37" s="353">
        <f t="shared" si="14"/>
        <v>7.7999279279279268</v>
      </c>
      <c r="Q37" s="353">
        <f t="shared" si="14"/>
        <v>7.7999279279279268</v>
      </c>
      <c r="R37" s="353">
        <f t="shared" si="14"/>
        <v>7.7999279279279268</v>
      </c>
      <c r="S37" s="353">
        <f t="shared" si="14"/>
        <v>7.7999279279279268</v>
      </c>
      <c r="T37" s="353">
        <f t="shared" si="14"/>
        <v>7.7999279279279268</v>
      </c>
      <c r="U37" s="353">
        <f t="shared" si="14"/>
        <v>7.7999279279279268</v>
      </c>
      <c r="V37" s="353">
        <f t="shared" si="14"/>
        <v>7.7999279279279268</v>
      </c>
      <c r="W37" s="353">
        <f t="shared" si="14"/>
        <v>7.7999279279279268</v>
      </c>
      <c r="X37" s="353">
        <f t="shared" si="14"/>
        <v>7.7999279279279268</v>
      </c>
      <c r="Y37" s="353">
        <f t="shared" si="14"/>
        <v>7.7999279279279268</v>
      </c>
      <c r="Z37" s="353">
        <f t="shared" si="14"/>
        <v>7.7999279279279268</v>
      </c>
      <c r="AA37" s="353">
        <f t="shared" si="14"/>
        <v>7.7999279279279268</v>
      </c>
      <c r="AB37" s="353">
        <f t="shared" si="14"/>
        <v>7.7999279279279268</v>
      </c>
      <c r="AC37" s="353">
        <f t="shared" si="14"/>
        <v>5.4599495495495489</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4.6708237837837823</v>
      </c>
      <c r="C39" s="314">
        <f t="shared" ref="C39:AC39" si="15">C$36*$B124</f>
        <v>4.6708237837837823</v>
      </c>
      <c r="D39" s="314">
        <f t="shared" si="15"/>
        <v>4.6708237837837823</v>
      </c>
      <c r="E39" s="314">
        <f t="shared" si="15"/>
        <v>4.6708237837837823</v>
      </c>
      <c r="F39" s="314">
        <f t="shared" si="15"/>
        <v>4.6708237837837823</v>
      </c>
      <c r="G39" s="314">
        <f t="shared" si="15"/>
        <v>4.6708237837837823</v>
      </c>
      <c r="H39" s="314">
        <f t="shared" si="15"/>
        <v>5.3380843243243223</v>
      </c>
      <c r="I39" s="314">
        <f t="shared" si="15"/>
        <v>5.3380843243243223</v>
      </c>
      <c r="J39" s="314">
        <f t="shared" si="15"/>
        <v>5.3380843243243223</v>
      </c>
      <c r="K39" s="314">
        <f t="shared" si="15"/>
        <v>6.0053448648648633</v>
      </c>
      <c r="L39" s="314">
        <f t="shared" si="15"/>
        <v>6.0053448648648633</v>
      </c>
      <c r="M39" s="314">
        <f t="shared" si="15"/>
        <v>6.0053448648648633</v>
      </c>
      <c r="N39" s="314">
        <f t="shared" si="15"/>
        <v>6.6726054054054034</v>
      </c>
      <c r="O39" s="314">
        <f t="shared" si="15"/>
        <v>6.6726054054054034</v>
      </c>
      <c r="P39" s="314">
        <f t="shared" si="15"/>
        <v>6.6726054054054034</v>
      </c>
      <c r="Q39" s="314">
        <f t="shared" si="15"/>
        <v>6.6726054054054034</v>
      </c>
      <c r="R39" s="314">
        <f t="shared" si="15"/>
        <v>6.6726054054054034</v>
      </c>
      <c r="S39" s="314">
        <f t="shared" si="15"/>
        <v>6.6726054054054034</v>
      </c>
      <c r="T39" s="314">
        <f t="shared" si="15"/>
        <v>6.6726054054054034</v>
      </c>
      <c r="U39" s="314">
        <f t="shared" si="15"/>
        <v>6.6726054054054034</v>
      </c>
      <c r="V39" s="314">
        <f t="shared" si="15"/>
        <v>6.6726054054054034</v>
      </c>
      <c r="W39" s="314">
        <f t="shared" si="15"/>
        <v>6.6726054054054034</v>
      </c>
      <c r="X39" s="314">
        <f t="shared" si="15"/>
        <v>6.6726054054054034</v>
      </c>
      <c r="Y39" s="314">
        <f t="shared" si="15"/>
        <v>6.6726054054054034</v>
      </c>
      <c r="Z39" s="314">
        <f t="shared" si="15"/>
        <v>6.6726054054054034</v>
      </c>
      <c r="AA39" s="314">
        <f t="shared" si="15"/>
        <v>6.6726054054054034</v>
      </c>
      <c r="AB39" s="314">
        <f t="shared" si="15"/>
        <v>6.6726054054054034</v>
      </c>
      <c r="AC39" s="314">
        <f t="shared" si="15"/>
        <v>4.6708237837837823</v>
      </c>
      <c r="AD39" s="271"/>
      <c r="AE39" s="271"/>
    </row>
    <row r="40" spans="1:34" s="308" customFormat="1" ht="12.75" x14ac:dyDescent="0.2">
      <c r="A40" s="326" t="s">
        <v>128</v>
      </c>
      <c r="B40" s="314">
        <f t="shared" ref="B40:AC48" si="16">B$36*$B125</f>
        <v>1.0810118918918916</v>
      </c>
      <c r="C40" s="314">
        <f t="shared" si="16"/>
        <v>1.0810118918918916</v>
      </c>
      <c r="D40" s="314">
        <f t="shared" si="16"/>
        <v>1.0810118918918916</v>
      </c>
      <c r="E40" s="314">
        <f t="shared" si="16"/>
        <v>1.0810118918918916</v>
      </c>
      <c r="F40" s="314">
        <f t="shared" si="16"/>
        <v>1.0810118918918916</v>
      </c>
      <c r="G40" s="314">
        <f t="shared" si="16"/>
        <v>1.0810118918918916</v>
      </c>
      <c r="H40" s="314">
        <f t="shared" si="16"/>
        <v>1.2354421621621618</v>
      </c>
      <c r="I40" s="314">
        <f t="shared" si="16"/>
        <v>1.2354421621621618</v>
      </c>
      <c r="J40" s="314">
        <f t="shared" si="16"/>
        <v>1.2354421621621618</v>
      </c>
      <c r="K40" s="314">
        <f t="shared" si="16"/>
        <v>1.3898724324324323</v>
      </c>
      <c r="L40" s="314">
        <f t="shared" si="16"/>
        <v>1.3898724324324323</v>
      </c>
      <c r="M40" s="314">
        <f t="shared" si="16"/>
        <v>1.3898724324324323</v>
      </c>
      <c r="N40" s="314">
        <f t="shared" si="16"/>
        <v>1.5443027027027025</v>
      </c>
      <c r="O40" s="314">
        <f t="shared" si="16"/>
        <v>1.5443027027027025</v>
      </c>
      <c r="P40" s="314">
        <f t="shared" si="16"/>
        <v>1.5443027027027025</v>
      </c>
      <c r="Q40" s="314">
        <f t="shared" si="16"/>
        <v>1.5443027027027025</v>
      </c>
      <c r="R40" s="314">
        <f t="shared" si="16"/>
        <v>1.5443027027027025</v>
      </c>
      <c r="S40" s="314">
        <f t="shared" si="16"/>
        <v>1.5443027027027025</v>
      </c>
      <c r="T40" s="314">
        <f t="shared" si="16"/>
        <v>1.5443027027027025</v>
      </c>
      <c r="U40" s="314">
        <f t="shared" si="16"/>
        <v>1.5443027027027025</v>
      </c>
      <c r="V40" s="314">
        <f t="shared" si="16"/>
        <v>1.5443027027027025</v>
      </c>
      <c r="W40" s="314">
        <f t="shared" si="16"/>
        <v>1.5443027027027025</v>
      </c>
      <c r="X40" s="314">
        <f t="shared" si="16"/>
        <v>1.5443027027027025</v>
      </c>
      <c r="Y40" s="314">
        <f t="shared" si="16"/>
        <v>1.5443027027027025</v>
      </c>
      <c r="Z40" s="314">
        <f t="shared" si="16"/>
        <v>1.5443027027027025</v>
      </c>
      <c r="AA40" s="314">
        <f t="shared" si="16"/>
        <v>1.5443027027027025</v>
      </c>
      <c r="AB40" s="314">
        <f t="shared" si="16"/>
        <v>1.5443027027027025</v>
      </c>
      <c r="AC40" s="314">
        <f t="shared" si="16"/>
        <v>1.0810118918918916</v>
      </c>
      <c r="AD40" s="271"/>
      <c r="AE40" s="271"/>
    </row>
    <row r="41" spans="1:34" s="308" customFormat="1" ht="12.75" x14ac:dyDescent="0.2">
      <c r="A41" s="326" t="s">
        <v>129</v>
      </c>
      <c r="B41" s="314">
        <f t="shared" si="16"/>
        <v>2.6933275675675672</v>
      </c>
      <c r="C41" s="314">
        <f t="shared" si="16"/>
        <v>2.6933275675675672</v>
      </c>
      <c r="D41" s="314">
        <f t="shared" si="16"/>
        <v>2.6933275675675672</v>
      </c>
      <c r="E41" s="314">
        <f t="shared" si="16"/>
        <v>2.6933275675675672</v>
      </c>
      <c r="F41" s="314">
        <f t="shared" si="16"/>
        <v>2.6933275675675672</v>
      </c>
      <c r="G41" s="314">
        <f t="shared" si="16"/>
        <v>2.6933275675675672</v>
      </c>
      <c r="H41" s="314">
        <f t="shared" si="16"/>
        <v>3.0780886486486478</v>
      </c>
      <c r="I41" s="314">
        <f t="shared" si="16"/>
        <v>3.0780886486486478</v>
      </c>
      <c r="J41" s="314">
        <f t="shared" si="16"/>
        <v>3.0780886486486478</v>
      </c>
      <c r="K41" s="314">
        <f t="shared" si="16"/>
        <v>3.4628497297297294</v>
      </c>
      <c r="L41" s="314">
        <f t="shared" si="16"/>
        <v>3.4628497297297294</v>
      </c>
      <c r="M41" s="314">
        <f t="shared" si="16"/>
        <v>3.4628497297297294</v>
      </c>
      <c r="N41" s="314">
        <f t="shared" si="16"/>
        <v>3.84761081081081</v>
      </c>
      <c r="O41" s="314">
        <f t="shared" si="16"/>
        <v>3.84761081081081</v>
      </c>
      <c r="P41" s="314">
        <f t="shared" si="16"/>
        <v>3.84761081081081</v>
      </c>
      <c r="Q41" s="314">
        <f t="shared" si="16"/>
        <v>3.84761081081081</v>
      </c>
      <c r="R41" s="314">
        <f t="shared" si="16"/>
        <v>3.84761081081081</v>
      </c>
      <c r="S41" s="314">
        <f t="shared" si="16"/>
        <v>3.84761081081081</v>
      </c>
      <c r="T41" s="314">
        <f t="shared" si="16"/>
        <v>3.84761081081081</v>
      </c>
      <c r="U41" s="314">
        <f t="shared" si="16"/>
        <v>3.84761081081081</v>
      </c>
      <c r="V41" s="314">
        <f t="shared" si="16"/>
        <v>3.84761081081081</v>
      </c>
      <c r="W41" s="314">
        <f t="shared" si="16"/>
        <v>3.84761081081081</v>
      </c>
      <c r="X41" s="314">
        <f t="shared" si="16"/>
        <v>3.84761081081081</v>
      </c>
      <c r="Y41" s="314">
        <f t="shared" si="16"/>
        <v>3.84761081081081</v>
      </c>
      <c r="Z41" s="314">
        <f t="shared" si="16"/>
        <v>3.84761081081081</v>
      </c>
      <c r="AA41" s="314">
        <f t="shared" si="16"/>
        <v>3.84761081081081</v>
      </c>
      <c r="AB41" s="314">
        <f t="shared" si="16"/>
        <v>3.84761081081081</v>
      </c>
      <c r="AC41" s="314">
        <f t="shared" si="16"/>
        <v>2.6933275675675672</v>
      </c>
      <c r="AD41" s="271"/>
      <c r="AE41" s="271"/>
    </row>
    <row r="42" spans="1:34" s="308" customFormat="1" ht="12.75" x14ac:dyDescent="0.2">
      <c r="A42" s="326" t="s">
        <v>130</v>
      </c>
      <c r="B42" s="314">
        <f t="shared" si="16"/>
        <v>4.5923632432432422</v>
      </c>
      <c r="C42" s="314">
        <f t="shared" si="16"/>
        <v>4.5923632432432422</v>
      </c>
      <c r="D42" s="314">
        <f t="shared" si="16"/>
        <v>4.5923632432432422</v>
      </c>
      <c r="E42" s="314">
        <f t="shared" si="16"/>
        <v>4.5923632432432422</v>
      </c>
      <c r="F42" s="314">
        <f t="shared" si="16"/>
        <v>4.5923632432432422</v>
      </c>
      <c r="G42" s="314">
        <f t="shared" si="16"/>
        <v>4.5923632432432422</v>
      </c>
      <c r="H42" s="314">
        <f t="shared" si="16"/>
        <v>5.2484151351351338</v>
      </c>
      <c r="I42" s="314">
        <f t="shared" si="16"/>
        <v>5.2484151351351338</v>
      </c>
      <c r="J42" s="314">
        <f t="shared" si="16"/>
        <v>5.2484151351351338</v>
      </c>
      <c r="K42" s="314">
        <f t="shared" si="16"/>
        <v>5.9044670270270263</v>
      </c>
      <c r="L42" s="314">
        <f t="shared" si="16"/>
        <v>5.9044670270270263</v>
      </c>
      <c r="M42" s="314">
        <f t="shared" si="16"/>
        <v>5.9044670270270263</v>
      </c>
      <c r="N42" s="314">
        <f t="shared" si="16"/>
        <v>6.560518918918917</v>
      </c>
      <c r="O42" s="314">
        <f t="shared" si="16"/>
        <v>6.560518918918917</v>
      </c>
      <c r="P42" s="314">
        <f t="shared" si="16"/>
        <v>6.560518918918917</v>
      </c>
      <c r="Q42" s="314">
        <f t="shared" si="16"/>
        <v>6.560518918918917</v>
      </c>
      <c r="R42" s="314">
        <f t="shared" si="16"/>
        <v>6.560518918918917</v>
      </c>
      <c r="S42" s="314">
        <f t="shared" si="16"/>
        <v>6.560518918918917</v>
      </c>
      <c r="T42" s="314">
        <f t="shared" si="16"/>
        <v>6.560518918918917</v>
      </c>
      <c r="U42" s="314">
        <f t="shared" si="16"/>
        <v>6.560518918918917</v>
      </c>
      <c r="V42" s="314">
        <f t="shared" si="16"/>
        <v>6.560518918918917</v>
      </c>
      <c r="W42" s="314">
        <f t="shared" si="16"/>
        <v>6.560518918918917</v>
      </c>
      <c r="X42" s="314">
        <f t="shared" si="16"/>
        <v>6.560518918918917</v>
      </c>
      <c r="Y42" s="314">
        <f t="shared" si="16"/>
        <v>6.560518918918917</v>
      </c>
      <c r="Z42" s="314">
        <f t="shared" si="16"/>
        <v>6.560518918918917</v>
      </c>
      <c r="AA42" s="314">
        <f t="shared" si="16"/>
        <v>6.560518918918917</v>
      </c>
      <c r="AB42" s="314">
        <f t="shared" si="16"/>
        <v>6.560518918918917</v>
      </c>
      <c r="AC42" s="314">
        <f t="shared" si="16"/>
        <v>4.5923632432432422</v>
      </c>
      <c r="AD42" s="271"/>
      <c r="AE42" s="271"/>
    </row>
    <row r="43" spans="1:34" s="308" customFormat="1" ht="12.75" x14ac:dyDescent="0.2">
      <c r="A43" s="326" t="s">
        <v>131</v>
      </c>
      <c r="B43" s="314">
        <f t="shared" si="16"/>
        <v>4.6708237837837823</v>
      </c>
      <c r="C43" s="314">
        <f t="shared" si="16"/>
        <v>4.6708237837837823</v>
      </c>
      <c r="D43" s="314">
        <f t="shared" si="16"/>
        <v>4.6708237837837823</v>
      </c>
      <c r="E43" s="314">
        <f t="shared" si="16"/>
        <v>4.6708237837837823</v>
      </c>
      <c r="F43" s="314">
        <f t="shared" si="16"/>
        <v>4.6708237837837823</v>
      </c>
      <c r="G43" s="314">
        <f t="shared" si="16"/>
        <v>4.6708237837837823</v>
      </c>
      <c r="H43" s="314">
        <f t="shared" si="16"/>
        <v>5.3380843243243223</v>
      </c>
      <c r="I43" s="314">
        <f t="shared" si="16"/>
        <v>5.3380843243243223</v>
      </c>
      <c r="J43" s="314">
        <f t="shared" si="16"/>
        <v>5.3380843243243223</v>
      </c>
      <c r="K43" s="314">
        <f t="shared" si="16"/>
        <v>6.0053448648648633</v>
      </c>
      <c r="L43" s="314">
        <f t="shared" si="16"/>
        <v>6.0053448648648633</v>
      </c>
      <c r="M43" s="314">
        <f t="shared" si="16"/>
        <v>6.0053448648648633</v>
      </c>
      <c r="N43" s="314">
        <f t="shared" si="16"/>
        <v>6.6726054054054034</v>
      </c>
      <c r="O43" s="314">
        <f t="shared" si="16"/>
        <v>6.6726054054054034</v>
      </c>
      <c r="P43" s="314">
        <f t="shared" si="16"/>
        <v>6.6726054054054034</v>
      </c>
      <c r="Q43" s="314">
        <f t="shared" si="16"/>
        <v>6.6726054054054034</v>
      </c>
      <c r="R43" s="314">
        <f t="shared" si="16"/>
        <v>6.6726054054054034</v>
      </c>
      <c r="S43" s="314">
        <f t="shared" si="16"/>
        <v>6.6726054054054034</v>
      </c>
      <c r="T43" s="314">
        <f t="shared" si="16"/>
        <v>6.6726054054054034</v>
      </c>
      <c r="U43" s="314">
        <f t="shared" si="16"/>
        <v>6.6726054054054034</v>
      </c>
      <c r="V43" s="314">
        <f t="shared" si="16"/>
        <v>6.6726054054054034</v>
      </c>
      <c r="W43" s="314">
        <f t="shared" si="16"/>
        <v>6.6726054054054034</v>
      </c>
      <c r="X43" s="314">
        <f t="shared" si="16"/>
        <v>6.6726054054054034</v>
      </c>
      <c r="Y43" s="314">
        <f t="shared" si="16"/>
        <v>6.6726054054054034</v>
      </c>
      <c r="Z43" s="314">
        <f t="shared" si="16"/>
        <v>6.6726054054054034</v>
      </c>
      <c r="AA43" s="314">
        <f t="shared" si="16"/>
        <v>6.6726054054054034</v>
      </c>
      <c r="AB43" s="314">
        <f t="shared" si="16"/>
        <v>6.6726054054054034</v>
      </c>
      <c r="AC43" s="314">
        <f t="shared" si="16"/>
        <v>4.6708237837837823</v>
      </c>
      <c r="AD43" s="271"/>
      <c r="AE43" s="271"/>
    </row>
    <row r="44" spans="1:34" s="308" customFormat="1" ht="12.75" x14ac:dyDescent="0.2">
      <c r="A44" s="326" t="s">
        <v>132</v>
      </c>
      <c r="B44" s="314">
        <f t="shared" si="16"/>
        <v>4.6708237837837823</v>
      </c>
      <c r="C44" s="314">
        <f t="shared" si="16"/>
        <v>4.6708237837837823</v>
      </c>
      <c r="D44" s="314">
        <f t="shared" si="16"/>
        <v>4.6708237837837823</v>
      </c>
      <c r="E44" s="314">
        <f t="shared" si="16"/>
        <v>4.6708237837837823</v>
      </c>
      <c r="F44" s="314">
        <f t="shared" si="16"/>
        <v>4.6708237837837823</v>
      </c>
      <c r="G44" s="314">
        <f t="shared" si="16"/>
        <v>4.6708237837837823</v>
      </c>
      <c r="H44" s="314">
        <f t="shared" si="16"/>
        <v>5.3380843243243223</v>
      </c>
      <c r="I44" s="314">
        <f t="shared" si="16"/>
        <v>5.3380843243243223</v>
      </c>
      <c r="J44" s="314">
        <f t="shared" si="16"/>
        <v>5.3380843243243223</v>
      </c>
      <c r="K44" s="314">
        <f t="shared" si="16"/>
        <v>6.0053448648648633</v>
      </c>
      <c r="L44" s="314">
        <f t="shared" si="16"/>
        <v>6.0053448648648633</v>
      </c>
      <c r="M44" s="314">
        <f t="shared" si="16"/>
        <v>6.0053448648648633</v>
      </c>
      <c r="N44" s="314">
        <f t="shared" si="16"/>
        <v>6.6726054054054034</v>
      </c>
      <c r="O44" s="314">
        <f t="shared" si="16"/>
        <v>6.6726054054054034</v>
      </c>
      <c r="P44" s="314">
        <f t="shared" si="16"/>
        <v>6.6726054054054034</v>
      </c>
      <c r="Q44" s="314">
        <f t="shared" si="16"/>
        <v>6.6726054054054034</v>
      </c>
      <c r="R44" s="314">
        <f t="shared" si="16"/>
        <v>6.6726054054054034</v>
      </c>
      <c r="S44" s="314">
        <f t="shared" si="16"/>
        <v>6.6726054054054034</v>
      </c>
      <c r="T44" s="314">
        <f t="shared" si="16"/>
        <v>6.6726054054054034</v>
      </c>
      <c r="U44" s="314">
        <f t="shared" si="16"/>
        <v>6.6726054054054034</v>
      </c>
      <c r="V44" s="314">
        <f t="shared" si="16"/>
        <v>6.6726054054054034</v>
      </c>
      <c r="W44" s="314">
        <f t="shared" si="16"/>
        <v>6.6726054054054034</v>
      </c>
      <c r="X44" s="314">
        <f t="shared" si="16"/>
        <v>6.6726054054054034</v>
      </c>
      <c r="Y44" s="314">
        <f t="shared" si="16"/>
        <v>6.6726054054054034</v>
      </c>
      <c r="Z44" s="314">
        <f t="shared" si="16"/>
        <v>6.6726054054054034</v>
      </c>
      <c r="AA44" s="314">
        <f t="shared" si="16"/>
        <v>6.6726054054054034</v>
      </c>
      <c r="AB44" s="314">
        <f t="shared" si="16"/>
        <v>6.6726054054054034</v>
      </c>
      <c r="AC44" s="314">
        <f t="shared" si="16"/>
        <v>4.6708237837837823</v>
      </c>
      <c r="AD44" s="271"/>
      <c r="AE44" s="271"/>
    </row>
    <row r="45" spans="1:34" s="308" customFormat="1" ht="12.75" x14ac:dyDescent="0.2">
      <c r="A45" s="326" t="s">
        <v>133</v>
      </c>
      <c r="B45" s="314">
        <f>IF(B$13="Deploy",B$36,B$36*$B130)</f>
        <v>2.3673772972972968</v>
      </c>
      <c r="C45" s="314">
        <f t="shared" ref="C45:AC47" si="17">IF(C$13="Deploy",C$36,C$36*$B130)</f>
        <v>2.3673772972972968</v>
      </c>
      <c r="D45" s="314">
        <f t="shared" si="17"/>
        <v>2.3673772972972968</v>
      </c>
      <c r="E45" s="314">
        <f t="shared" si="17"/>
        <v>2.3673772972972968</v>
      </c>
      <c r="F45" s="314">
        <f t="shared" si="17"/>
        <v>2.3673772972972968</v>
      </c>
      <c r="G45" s="314">
        <f t="shared" si="17"/>
        <v>2.3673772972972968</v>
      </c>
      <c r="H45" s="314">
        <f t="shared" si="17"/>
        <v>2.7055740540540536</v>
      </c>
      <c r="I45" s="314">
        <f t="shared" si="17"/>
        <v>2.7055740540540536</v>
      </c>
      <c r="J45" s="314">
        <f t="shared" si="17"/>
        <v>2.7055740540540536</v>
      </c>
      <c r="K45" s="314">
        <f t="shared" si="17"/>
        <v>3.0437708108108104</v>
      </c>
      <c r="L45" s="314">
        <f t="shared" si="17"/>
        <v>3.0437708108108104</v>
      </c>
      <c r="M45" s="314">
        <f t="shared" si="17"/>
        <v>3.0437708108108104</v>
      </c>
      <c r="N45" s="314">
        <f t="shared" si="17"/>
        <v>3.3819675675675671</v>
      </c>
      <c r="O45" s="314">
        <f t="shared" si="17"/>
        <v>3.3819675675675671</v>
      </c>
      <c r="P45" s="314">
        <f t="shared" si="17"/>
        <v>3.3819675675675671</v>
      </c>
      <c r="Q45" s="314">
        <f t="shared" si="17"/>
        <v>3.3819675675675671</v>
      </c>
      <c r="R45" s="314">
        <f t="shared" si="17"/>
        <v>9.6</v>
      </c>
      <c r="S45" s="314">
        <f t="shared" si="17"/>
        <v>9.6</v>
      </c>
      <c r="T45" s="314">
        <f t="shared" si="17"/>
        <v>9.6</v>
      </c>
      <c r="U45" s="314">
        <f t="shared" si="17"/>
        <v>9.6</v>
      </c>
      <c r="V45" s="314">
        <f t="shared" si="17"/>
        <v>9.6</v>
      </c>
      <c r="W45" s="314">
        <f t="shared" si="17"/>
        <v>9.6</v>
      </c>
      <c r="X45" s="314">
        <f t="shared" si="17"/>
        <v>3.3819675675675671</v>
      </c>
      <c r="Y45" s="314">
        <f t="shared" si="17"/>
        <v>3.3819675675675671</v>
      </c>
      <c r="Z45" s="314">
        <f t="shared" si="17"/>
        <v>3.3819675675675671</v>
      </c>
      <c r="AA45" s="314">
        <f t="shared" si="17"/>
        <v>3.3819675675675671</v>
      </c>
      <c r="AB45" s="314">
        <f t="shared" si="17"/>
        <v>3.3819675675675671</v>
      </c>
      <c r="AC45" s="314">
        <f t="shared" si="17"/>
        <v>2.3673772972972968</v>
      </c>
      <c r="AD45" s="271"/>
      <c r="AE45" s="271"/>
    </row>
    <row r="46" spans="1:34" s="308" customFormat="1" ht="12.75" x14ac:dyDescent="0.2">
      <c r="A46" s="326" t="s">
        <v>134</v>
      </c>
      <c r="B46" s="314">
        <f t="shared" si="16"/>
        <v>4.9890248648648647</v>
      </c>
      <c r="C46" s="314">
        <f t="shared" si="16"/>
        <v>4.9890248648648647</v>
      </c>
      <c r="D46" s="314">
        <f t="shared" si="16"/>
        <v>4.9890248648648647</v>
      </c>
      <c r="E46" s="314">
        <f t="shared" si="16"/>
        <v>4.9890248648648647</v>
      </c>
      <c r="F46" s="314">
        <f t="shared" si="16"/>
        <v>4.9890248648648647</v>
      </c>
      <c r="G46" s="314">
        <f t="shared" si="16"/>
        <v>4.9890248648648647</v>
      </c>
      <c r="H46" s="314">
        <f t="shared" si="16"/>
        <v>5.7017427027027017</v>
      </c>
      <c r="I46" s="314">
        <f t="shared" si="16"/>
        <v>5.7017427027027017</v>
      </c>
      <c r="J46" s="314">
        <f t="shared" si="16"/>
        <v>5.7017427027027017</v>
      </c>
      <c r="K46" s="314">
        <f t="shared" si="16"/>
        <v>6.4144605405405404</v>
      </c>
      <c r="L46" s="314">
        <f t="shared" si="16"/>
        <v>6.4144605405405404</v>
      </c>
      <c r="M46" s="314">
        <f t="shared" si="16"/>
        <v>6.4144605405405404</v>
      </c>
      <c r="N46" s="314">
        <f t="shared" si="16"/>
        <v>7.1271783783783773</v>
      </c>
      <c r="O46" s="314">
        <f t="shared" si="16"/>
        <v>7.1271783783783773</v>
      </c>
      <c r="P46" s="314">
        <f t="shared" si="16"/>
        <v>7.1271783783783773</v>
      </c>
      <c r="Q46" s="314">
        <f t="shared" si="16"/>
        <v>7.1271783783783773</v>
      </c>
      <c r="R46" s="314">
        <f t="shared" si="16"/>
        <v>7.1271783783783773</v>
      </c>
      <c r="S46" s="314">
        <f t="shared" si="16"/>
        <v>7.1271783783783773</v>
      </c>
      <c r="T46" s="314">
        <f t="shared" si="16"/>
        <v>7.1271783783783773</v>
      </c>
      <c r="U46" s="314">
        <f t="shared" si="16"/>
        <v>7.1271783783783773</v>
      </c>
      <c r="V46" s="314">
        <f t="shared" si="16"/>
        <v>7.1271783783783773</v>
      </c>
      <c r="W46" s="314">
        <f t="shared" si="16"/>
        <v>7.1271783783783773</v>
      </c>
      <c r="X46" s="314">
        <f t="shared" si="16"/>
        <v>7.1271783783783773</v>
      </c>
      <c r="Y46" s="314">
        <f t="shared" si="16"/>
        <v>7.1271783783783773</v>
      </c>
      <c r="Z46" s="314">
        <f t="shared" si="16"/>
        <v>7.1271783783783773</v>
      </c>
      <c r="AA46" s="314">
        <f t="shared" si="16"/>
        <v>7.1271783783783773</v>
      </c>
      <c r="AB46" s="314">
        <f t="shared" si="16"/>
        <v>7.1271783783783773</v>
      </c>
      <c r="AC46" s="314">
        <f t="shared" si="16"/>
        <v>4.9890248648648647</v>
      </c>
      <c r="AD46" s="271"/>
      <c r="AE46" s="271"/>
    </row>
    <row r="47" spans="1:34" s="308" customFormat="1" ht="12.75" x14ac:dyDescent="0.2">
      <c r="A47" s="326" t="s">
        <v>135</v>
      </c>
      <c r="B47" s="314">
        <f>IF(B$13="Deploy",B$36,B$36*$B132)</f>
        <v>2.2082767567567565</v>
      </c>
      <c r="C47" s="314">
        <f t="shared" si="17"/>
        <v>2.2082767567567565</v>
      </c>
      <c r="D47" s="314">
        <f t="shared" si="17"/>
        <v>2.2082767567567565</v>
      </c>
      <c r="E47" s="314">
        <f t="shared" si="17"/>
        <v>2.2082767567567565</v>
      </c>
      <c r="F47" s="314">
        <f t="shared" si="17"/>
        <v>2.2082767567567565</v>
      </c>
      <c r="G47" s="314">
        <f t="shared" si="17"/>
        <v>2.2082767567567565</v>
      </c>
      <c r="H47" s="314">
        <f t="shared" si="17"/>
        <v>2.5237448648648648</v>
      </c>
      <c r="I47" s="314">
        <f t="shared" si="17"/>
        <v>2.5237448648648648</v>
      </c>
      <c r="J47" s="314">
        <f t="shared" si="17"/>
        <v>2.5237448648648648</v>
      </c>
      <c r="K47" s="314">
        <f t="shared" si="17"/>
        <v>2.8392129729729731</v>
      </c>
      <c r="L47" s="314">
        <f t="shared" si="17"/>
        <v>2.8392129729729731</v>
      </c>
      <c r="M47" s="314">
        <f t="shared" si="17"/>
        <v>2.8392129729729731</v>
      </c>
      <c r="N47" s="314">
        <f t="shared" si="17"/>
        <v>3.154681081081081</v>
      </c>
      <c r="O47" s="314">
        <f t="shared" si="17"/>
        <v>3.154681081081081</v>
      </c>
      <c r="P47" s="314">
        <f t="shared" si="17"/>
        <v>3.154681081081081</v>
      </c>
      <c r="Q47" s="314">
        <f t="shared" si="17"/>
        <v>3.154681081081081</v>
      </c>
      <c r="R47" s="314">
        <f t="shared" si="17"/>
        <v>9.6</v>
      </c>
      <c r="S47" s="314">
        <f t="shared" si="17"/>
        <v>9.6</v>
      </c>
      <c r="T47" s="314">
        <f t="shared" si="17"/>
        <v>9.6</v>
      </c>
      <c r="U47" s="314">
        <f t="shared" si="17"/>
        <v>9.6</v>
      </c>
      <c r="V47" s="314">
        <f t="shared" si="17"/>
        <v>9.6</v>
      </c>
      <c r="W47" s="314">
        <f t="shared" si="17"/>
        <v>9.6</v>
      </c>
      <c r="X47" s="314">
        <f t="shared" si="17"/>
        <v>3.154681081081081</v>
      </c>
      <c r="Y47" s="314">
        <f t="shared" si="17"/>
        <v>3.154681081081081</v>
      </c>
      <c r="Z47" s="314">
        <f t="shared" si="17"/>
        <v>3.154681081081081</v>
      </c>
      <c r="AA47" s="314">
        <f t="shared" si="17"/>
        <v>3.154681081081081</v>
      </c>
      <c r="AB47" s="314">
        <f t="shared" si="17"/>
        <v>3.154681081081081</v>
      </c>
      <c r="AC47" s="314">
        <f t="shared" si="17"/>
        <v>2.2082767567567565</v>
      </c>
      <c r="AD47" s="271"/>
      <c r="AE47" s="271"/>
    </row>
    <row r="48" spans="1:34" s="308" customFormat="1" ht="12.75" x14ac:dyDescent="0.2">
      <c r="A48" s="326" t="s">
        <v>136</v>
      </c>
      <c r="B48" s="314">
        <f t="shared" si="16"/>
        <v>6.72</v>
      </c>
      <c r="C48" s="314">
        <f t="shared" si="16"/>
        <v>6.72</v>
      </c>
      <c r="D48" s="314">
        <f t="shared" si="16"/>
        <v>6.72</v>
      </c>
      <c r="E48" s="314">
        <f t="shared" si="16"/>
        <v>6.72</v>
      </c>
      <c r="F48" s="314">
        <f t="shared" si="16"/>
        <v>6.72</v>
      </c>
      <c r="G48" s="314">
        <f t="shared" si="16"/>
        <v>6.72</v>
      </c>
      <c r="H48" s="314">
        <f t="shared" si="16"/>
        <v>7.68</v>
      </c>
      <c r="I48" s="314">
        <f t="shared" si="16"/>
        <v>7.68</v>
      </c>
      <c r="J48" s="314">
        <f t="shared" si="16"/>
        <v>7.68</v>
      </c>
      <c r="K48" s="314">
        <f t="shared" si="16"/>
        <v>8.64</v>
      </c>
      <c r="L48" s="314">
        <f t="shared" si="16"/>
        <v>8.64</v>
      </c>
      <c r="M48" s="314">
        <f t="shared" si="16"/>
        <v>8.64</v>
      </c>
      <c r="N48" s="314">
        <f t="shared" si="16"/>
        <v>9.6</v>
      </c>
      <c r="O48" s="314">
        <f t="shared" si="16"/>
        <v>9.6</v>
      </c>
      <c r="P48" s="314">
        <f t="shared" si="16"/>
        <v>9.6</v>
      </c>
      <c r="Q48" s="314">
        <f t="shared" si="16"/>
        <v>9.6</v>
      </c>
      <c r="R48" s="314">
        <f t="shared" si="16"/>
        <v>9.6</v>
      </c>
      <c r="S48" s="314">
        <f t="shared" si="16"/>
        <v>9.6</v>
      </c>
      <c r="T48" s="314">
        <f t="shared" si="16"/>
        <v>9.6</v>
      </c>
      <c r="U48" s="314">
        <f t="shared" si="16"/>
        <v>9.6</v>
      </c>
      <c r="V48" s="314">
        <f t="shared" si="16"/>
        <v>9.6</v>
      </c>
      <c r="W48" s="314">
        <f t="shared" si="16"/>
        <v>9.6</v>
      </c>
      <c r="X48" s="314">
        <f t="shared" si="16"/>
        <v>9.6</v>
      </c>
      <c r="Y48" s="314">
        <f t="shared" si="16"/>
        <v>9.6</v>
      </c>
      <c r="Z48" s="314">
        <f t="shared" si="16"/>
        <v>9.6</v>
      </c>
      <c r="AA48" s="314">
        <f t="shared" si="16"/>
        <v>9.6</v>
      </c>
      <c r="AB48" s="314">
        <f t="shared" si="16"/>
        <v>9.6</v>
      </c>
      <c r="AC48" s="314">
        <f t="shared" si="16"/>
        <v>6.72</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3"/>
      <c r="AE49" s="272"/>
    </row>
    <row r="50" spans="1:34" x14ac:dyDescent="0.2">
      <c r="A50" s="47" t="s">
        <v>138</v>
      </c>
      <c r="B50" s="50">
        <v>5</v>
      </c>
      <c r="C50" s="50">
        <v>5</v>
      </c>
      <c r="D50" s="50">
        <v>5</v>
      </c>
      <c r="E50" s="50">
        <v>5</v>
      </c>
      <c r="F50" s="50">
        <v>5</v>
      </c>
      <c r="G50" s="50">
        <v>5</v>
      </c>
      <c r="H50" s="50">
        <v>7</v>
      </c>
      <c r="I50" s="50">
        <v>7</v>
      </c>
      <c r="J50" s="50">
        <v>7</v>
      </c>
      <c r="K50" s="50">
        <v>8</v>
      </c>
      <c r="L50" s="50">
        <v>8</v>
      </c>
      <c r="M50" s="50">
        <v>8</v>
      </c>
      <c r="N50" s="50">
        <v>9</v>
      </c>
      <c r="O50" s="50">
        <v>9</v>
      </c>
      <c r="P50" s="50">
        <v>9</v>
      </c>
      <c r="Q50" s="50">
        <v>9</v>
      </c>
      <c r="R50" s="50">
        <v>9</v>
      </c>
      <c r="S50" s="50">
        <v>9</v>
      </c>
      <c r="T50" s="50">
        <v>9</v>
      </c>
      <c r="U50" s="50">
        <v>9</v>
      </c>
      <c r="V50" s="50">
        <v>9</v>
      </c>
      <c r="W50" s="50">
        <v>9</v>
      </c>
      <c r="X50" s="50">
        <v>9</v>
      </c>
      <c r="Y50" s="50">
        <v>9</v>
      </c>
      <c r="Z50" s="50">
        <v>9</v>
      </c>
      <c r="AA50" s="50">
        <v>9</v>
      </c>
      <c r="AB50" s="49">
        <v>9</v>
      </c>
      <c r="AC50" s="96">
        <v>5</v>
      </c>
      <c r="AD50" s="48"/>
      <c r="AE50" s="48"/>
      <c r="AF50" s="48"/>
      <c r="AG50" s="48"/>
      <c r="AH50" s="48"/>
    </row>
    <row r="51" spans="1:34" x14ac:dyDescent="0.2">
      <c r="A51" s="47" t="s">
        <v>139</v>
      </c>
      <c r="B51" s="50">
        <f t="shared" ref="B51:AC51" si="18">ROUND(1*B50,2)</f>
        <v>5</v>
      </c>
      <c r="C51" s="50">
        <f t="shared" si="18"/>
        <v>5</v>
      </c>
      <c r="D51" s="50">
        <f t="shared" si="18"/>
        <v>5</v>
      </c>
      <c r="E51" s="50">
        <f t="shared" si="18"/>
        <v>5</v>
      </c>
      <c r="F51" s="50">
        <f t="shared" si="18"/>
        <v>5</v>
      </c>
      <c r="G51" s="50">
        <f t="shared" si="18"/>
        <v>5</v>
      </c>
      <c r="H51" s="50">
        <f t="shared" si="18"/>
        <v>7</v>
      </c>
      <c r="I51" s="50">
        <f t="shared" si="18"/>
        <v>7</v>
      </c>
      <c r="J51" s="50">
        <f t="shared" si="18"/>
        <v>7</v>
      </c>
      <c r="K51" s="50">
        <f t="shared" si="18"/>
        <v>8</v>
      </c>
      <c r="L51" s="50">
        <f t="shared" si="18"/>
        <v>8</v>
      </c>
      <c r="M51" s="50">
        <f t="shared" si="18"/>
        <v>8</v>
      </c>
      <c r="N51" s="50">
        <f t="shared" si="18"/>
        <v>9</v>
      </c>
      <c r="O51" s="50">
        <f t="shared" si="18"/>
        <v>9</v>
      </c>
      <c r="P51" s="50">
        <f t="shared" si="18"/>
        <v>9</v>
      </c>
      <c r="Q51" s="50">
        <f t="shared" si="18"/>
        <v>9</v>
      </c>
      <c r="R51" s="50">
        <f t="shared" si="18"/>
        <v>9</v>
      </c>
      <c r="S51" s="50">
        <f t="shared" si="18"/>
        <v>9</v>
      </c>
      <c r="T51" s="50">
        <f t="shared" si="18"/>
        <v>9</v>
      </c>
      <c r="U51" s="50">
        <f t="shared" si="18"/>
        <v>9</v>
      </c>
      <c r="V51" s="50">
        <f t="shared" si="18"/>
        <v>9</v>
      </c>
      <c r="W51" s="50">
        <f t="shared" si="18"/>
        <v>9</v>
      </c>
      <c r="X51" s="50">
        <f t="shared" si="18"/>
        <v>9</v>
      </c>
      <c r="Y51" s="50">
        <f t="shared" si="18"/>
        <v>9</v>
      </c>
      <c r="Z51" s="50">
        <f t="shared" si="18"/>
        <v>9</v>
      </c>
      <c r="AA51" s="50">
        <f t="shared" si="18"/>
        <v>9</v>
      </c>
      <c r="AB51" s="49">
        <f t="shared" si="18"/>
        <v>9</v>
      </c>
      <c r="AC51" s="96">
        <f t="shared" si="18"/>
        <v>5</v>
      </c>
      <c r="AF51" s="32"/>
      <c r="AG51" s="32"/>
      <c r="AH51" s="32"/>
    </row>
    <row r="52" spans="1:34" s="15" customFormat="1" x14ac:dyDescent="0.2">
      <c r="A52" s="43" t="s">
        <v>140</v>
      </c>
      <c r="B52" s="50">
        <v>4</v>
      </c>
      <c r="C52" s="50">
        <v>4</v>
      </c>
      <c r="D52" s="50">
        <v>4</v>
      </c>
      <c r="E52" s="50">
        <v>4</v>
      </c>
      <c r="F52" s="50">
        <v>4</v>
      </c>
      <c r="G52" s="50">
        <v>4</v>
      </c>
      <c r="H52" s="50">
        <v>4</v>
      </c>
      <c r="I52" s="50">
        <v>5</v>
      </c>
      <c r="J52" s="50">
        <v>5</v>
      </c>
      <c r="K52" s="50">
        <v>5</v>
      </c>
      <c r="L52" s="50">
        <v>5</v>
      </c>
      <c r="M52" s="50">
        <v>5</v>
      </c>
      <c r="N52" s="50">
        <v>5</v>
      </c>
      <c r="O52" s="50">
        <v>5</v>
      </c>
      <c r="P52" s="50">
        <v>5</v>
      </c>
      <c r="Q52" s="50">
        <v>5</v>
      </c>
      <c r="R52" s="50">
        <v>5</v>
      </c>
      <c r="S52" s="50">
        <v>5</v>
      </c>
      <c r="T52" s="50">
        <v>5</v>
      </c>
      <c r="U52" s="50">
        <v>5</v>
      </c>
      <c r="V52" s="50">
        <v>5</v>
      </c>
      <c r="W52" s="50">
        <v>5</v>
      </c>
      <c r="X52" s="50">
        <v>5</v>
      </c>
      <c r="Y52" s="50">
        <v>5</v>
      </c>
      <c r="Z52" s="50">
        <v>5</v>
      </c>
      <c r="AA52" s="50">
        <v>5</v>
      </c>
      <c r="AB52" s="49">
        <v>5</v>
      </c>
      <c r="AC52" s="96">
        <v>5</v>
      </c>
      <c r="AF52" s="32"/>
      <c r="AG52" s="32"/>
      <c r="AH52" s="32"/>
    </row>
    <row r="53" spans="1:34" s="15" customFormat="1" x14ac:dyDescent="0.2">
      <c r="A53" s="43" t="s">
        <v>141</v>
      </c>
      <c r="B53" s="50">
        <v>3</v>
      </c>
      <c r="C53" s="50">
        <v>3</v>
      </c>
      <c r="D53" s="50">
        <v>3</v>
      </c>
      <c r="E53" s="50">
        <v>3</v>
      </c>
      <c r="F53" s="50">
        <v>3</v>
      </c>
      <c r="G53" s="50">
        <v>3</v>
      </c>
      <c r="H53" s="50">
        <v>3</v>
      </c>
      <c r="I53" s="50">
        <v>3.75</v>
      </c>
      <c r="J53" s="50">
        <v>3.75</v>
      </c>
      <c r="K53" s="50">
        <v>3.75</v>
      </c>
      <c r="L53" s="50">
        <v>3.75</v>
      </c>
      <c r="M53" s="50">
        <v>3.75</v>
      </c>
      <c r="N53" s="50">
        <v>3.75</v>
      </c>
      <c r="O53" s="50">
        <v>3.75</v>
      </c>
      <c r="P53" s="50">
        <v>3.75</v>
      </c>
      <c r="Q53" s="50">
        <v>3.75</v>
      </c>
      <c r="R53" s="50">
        <v>3.75</v>
      </c>
      <c r="S53" s="50">
        <v>3.75</v>
      </c>
      <c r="T53" s="50">
        <v>3.75</v>
      </c>
      <c r="U53" s="50">
        <v>3.75</v>
      </c>
      <c r="V53" s="50">
        <v>3.75</v>
      </c>
      <c r="W53" s="50">
        <v>3.75</v>
      </c>
      <c r="X53" s="50">
        <v>3.75</v>
      </c>
      <c r="Y53" s="50">
        <v>3.75</v>
      </c>
      <c r="Z53" s="50">
        <v>3.75</v>
      </c>
      <c r="AA53" s="50">
        <v>3.75</v>
      </c>
      <c r="AB53" s="49">
        <v>3.75</v>
      </c>
      <c r="AC53" s="96">
        <v>3.75</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22"/>
      <c r="AF54" s="18"/>
      <c r="AG54" s="18"/>
      <c r="AH54" s="18"/>
    </row>
    <row r="55" spans="1:34" x14ac:dyDescent="0.2">
      <c r="A55" s="51" t="str">
        <f t="shared" ref="A55:A63" si="19">A85</f>
        <v>Pilot Upper Limit</v>
      </c>
      <c r="B55" s="35">
        <f>$B$85</f>
        <v>17</v>
      </c>
      <c r="C55" s="35">
        <f t="shared" ref="C55:AC55" si="20">$B$85</f>
        <v>17</v>
      </c>
      <c r="D55" s="35">
        <f t="shared" si="20"/>
        <v>17</v>
      </c>
      <c r="E55" s="35">
        <f t="shared" si="20"/>
        <v>17</v>
      </c>
      <c r="F55" s="35">
        <f t="shared" si="20"/>
        <v>17</v>
      </c>
      <c r="G55" s="35">
        <f t="shared" si="20"/>
        <v>17</v>
      </c>
      <c r="H55" s="35">
        <f t="shared" si="20"/>
        <v>17</v>
      </c>
      <c r="I55" s="35">
        <f t="shared" si="20"/>
        <v>17</v>
      </c>
      <c r="J55" s="35">
        <f t="shared" si="20"/>
        <v>17</v>
      </c>
      <c r="K55" s="35">
        <f t="shared" si="20"/>
        <v>17</v>
      </c>
      <c r="L55" s="35">
        <f t="shared" si="20"/>
        <v>17</v>
      </c>
      <c r="M55" s="35">
        <f t="shared" si="20"/>
        <v>17</v>
      </c>
      <c r="N55" s="35">
        <f t="shared" si="20"/>
        <v>17</v>
      </c>
      <c r="O55" s="35">
        <f t="shared" si="20"/>
        <v>17</v>
      </c>
      <c r="P55" s="35">
        <f t="shared" si="20"/>
        <v>17</v>
      </c>
      <c r="Q55" s="35">
        <f t="shared" si="20"/>
        <v>17</v>
      </c>
      <c r="R55" s="35">
        <f t="shared" si="20"/>
        <v>17</v>
      </c>
      <c r="S55" s="35">
        <f t="shared" si="20"/>
        <v>17</v>
      </c>
      <c r="T55" s="35">
        <f t="shared" si="20"/>
        <v>17</v>
      </c>
      <c r="U55" s="35">
        <f t="shared" si="20"/>
        <v>17</v>
      </c>
      <c r="V55" s="35">
        <f t="shared" si="20"/>
        <v>17</v>
      </c>
      <c r="W55" s="35">
        <f t="shared" si="20"/>
        <v>17</v>
      </c>
      <c r="X55" s="35">
        <f t="shared" si="20"/>
        <v>17</v>
      </c>
      <c r="Y55" s="35">
        <f t="shared" si="20"/>
        <v>17</v>
      </c>
      <c r="Z55" s="35">
        <f t="shared" si="20"/>
        <v>17</v>
      </c>
      <c r="AA55" s="35">
        <f t="shared" si="20"/>
        <v>17</v>
      </c>
      <c r="AB55" s="339">
        <f t="shared" si="20"/>
        <v>17</v>
      </c>
      <c r="AC55" s="115">
        <f t="shared" si="20"/>
        <v>17</v>
      </c>
    </row>
    <row r="56" spans="1:34" x14ac:dyDescent="0.2">
      <c r="A56" s="34" t="str">
        <f t="shared" si="19"/>
        <v>Pilot Lower Limit</v>
      </c>
      <c r="B56" s="33">
        <f>IF(B76&lt;80,12,IF(AND(B76&gt;=80,B76&lt;90),14,$B$86))</f>
        <v>12</v>
      </c>
      <c r="C56" s="33">
        <f t="shared" ref="C56:AC56" si="21">IF(C76&lt;80,12,IF(AND(C76&gt;=80,C76&lt;90),14,$B$86))</f>
        <v>12</v>
      </c>
      <c r="D56" s="33">
        <f t="shared" si="21"/>
        <v>12</v>
      </c>
      <c r="E56" s="33">
        <f t="shared" si="21"/>
        <v>12</v>
      </c>
      <c r="F56" s="33">
        <f t="shared" si="21"/>
        <v>12</v>
      </c>
      <c r="G56" s="33">
        <f t="shared" si="21"/>
        <v>12</v>
      </c>
      <c r="H56" s="33">
        <f t="shared" si="21"/>
        <v>12</v>
      </c>
      <c r="I56" s="33">
        <f t="shared" si="21"/>
        <v>12</v>
      </c>
      <c r="J56" s="33">
        <f t="shared" si="21"/>
        <v>12</v>
      </c>
      <c r="K56" s="33">
        <f t="shared" si="21"/>
        <v>12</v>
      </c>
      <c r="L56" s="33">
        <f t="shared" si="21"/>
        <v>14</v>
      </c>
      <c r="M56" s="33">
        <f t="shared" si="21"/>
        <v>14</v>
      </c>
      <c r="N56" s="33">
        <f t="shared" si="21"/>
        <v>14</v>
      </c>
      <c r="O56" s="33">
        <f t="shared" si="21"/>
        <v>14</v>
      </c>
      <c r="P56" s="33">
        <f t="shared" si="21"/>
        <v>14</v>
      </c>
      <c r="Q56" s="33">
        <f t="shared" si="21"/>
        <v>14</v>
      </c>
      <c r="R56" s="33">
        <f t="shared" si="21"/>
        <v>17</v>
      </c>
      <c r="S56" s="33">
        <f t="shared" si="21"/>
        <v>17</v>
      </c>
      <c r="T56" s="33">
        <f t="shared" si="21"/>
        <v>17</v>
      </c>
      <c r="U56" s="33">
        <f t="shared" si="21"/>
        <v>17</v>
      </c>
      <c r="V56" s="33">
        <f t="shared" si="21"/>
        <v>17</v>
      </c>
      <c r="W56" s="33">
        <f t="shared" si="21"/>
        <v>17</v>
      </c>
      <c r="X56" s="33">
        <f t="shared" si="21"/>
        <v>17</v>
      </c>
      <c r="Y56" s="33">
        <f t="shared" si="21"/>
        <v>17</v>
      </c>
      <c r="Z56" s="33">
        <f t="shared" si="21"/>
        <v>14</v>
      </c>
      <c r="AA56" s="33">
        <f t="shared" si="21"/>
        <v>14</v>
      </c>
      <c r="AB56" s="125">
        <f t="shared" si="21"/>
        <v>14</v>
      </c>
      <c r="AC56" s="33">
        <f t="shared" si="21"/>
        <v>12</v>
      </c>
    </row>
    <row r="57" spans="1:34" x14ac:dyDescent="0.2">
      <c r="A57" s="34" t="str">
        <f t="shared" si="19"/>
        <v>&gt; L4 Pilots / Crews</v>
      </c>
      <c r="B57" s="33">
        <f t="shared" ref="B57:AC57" si="22">ROUNDUP(IF(B$13="Deploy",MAX((B$79/100)*$B87,$B87),(B$79/100)*$B87),0)</f>
        <v>2</v>
      </c>
      <c r="C57" s="33">
        <f t="shared" si="22"/>
        <v>2</v>
      </c>
      <c r="D57" s="33">
        <f t="shared" si="22"/>
        <v>2</v>
      </c>
      <c r="E57" s="33">
        <f t="shared" si="22"/>
        <v>2</v>
      </c>
      <c r="F57" s="33">
        <f t="shared" si="22"/>
        <v>2</v>
      </c>
      <c r="G57" s="33">
        <f t="shared" si="22"/>
        <v>2</v>
      </c>
      <c r="H57" s="33">
        <f t="shared" si="22"/>
        <v>3</v>
      </c>
      <c r="I57" s="33">
        <f t="shared" si="22"/>
        <v>3</v>
      </c>
      <c r="J57" s="33">
        <f t="shared" si="22"/>
        <v>4</v>
      </c>
      <c r="K57" s="33">
        <f t="shared" si="22"/>
        <v>4</v>
      </c>
      <c r="L57" s="33">
        <f t="shared" si="22"/>
        <v>4</v>
      </c>
      <c r="M57" s="33">
        <f t="shared" si="22"/>
        <v>5</v>
      </c>
      <c r="N57" s="33">
        <f t="shared" si="22"/>
        <v>5</v>
      </c>
      <c r="O57" s="33">
        <f t="shared" si="22"/>
        <v>5</v>
      </c>
      <c r="P57" s="33">
        <f t="shared" si="22"/>
        <v>5</v>
      </c>
      <c r="Q57" s="33">
        <f t="shared" si="22"/>
        <v>5</v>
      </c>
      <c r="R57" s="33">
        <f t="shared" si="22"/>
        <v>5</v>
      </c>
      <c r="S57" s="33">
        <f t="shared" si="22"/>
        <v>5</v>
      </c>
      <c r="T57" s="33">
        <f t="shared" si="22"/>
        <v>5</v>
      </c>
      <c r="U57" s="33">
        <f t="shared" si="22"/>
        <v>5</v>
      </c>
      <c r="V57" s="33">
        <f t="shared" si="22"/>
        <v>5</v>
      </c>
      <c r="W57" s="33">
        <f t="shared" si="22"/>
        <v>5</v>
      </c>
      <c r="X57" s="33">
        <f t="shared" si="22"/>
        <v>5</v>
      </c>
      <c r="Y57" s="33">
        <f t="shared" si="22"/>
        <v>5</v>
      </c>
      <c r="Z57" s="33">
        <f t="shared" si="22"/>
        <v>5</v>
      </c>
      <c r="AA57" s="33">
        <f t="shared" si="22"/>
        <v>5</v>
      </c>
      <c r="AB57" s="125">
        <f t="shared" si="22"/>
        <v>5</v>
      </c>
      <c r="AC57" s="33">
        <f t="shared" si="22"/>
        <v>2</v>
      </c>
    </row>
    <row r="58" spans="1:34" x14ac:dyDescent="0.2">
      <c r="A58" s="34" t="str">
        <f t="shared" si="19"/>
        <v>&gt; L3 Pilots / Crews</v>
      </c>
      <c r="B58" s="33">
        <f t="shared" ref="B58:AC58" si="23">ROUNDUP(IF(B$13="Deploy",MAX((B$79/100)*$B88,$B88),(B$79/100)*$B88),0)</f>
        <v>3</v>
      </c>
      <c r="C58" s="33">
        <f t="shared" si="23"/>
        <v>3</v>
      </c>
      <c r="D58" s="33">
        <f t="shared" si="23"/>
        <v>3</v>
      </c>
      <c r="E58" s="33">
        <f t="shared" si="23"/>
        <v>3</v>
      </c>
      <c r="F58" s="33">
        <f t="shared" si="23"/>
        <v>3</v>
      </c>
      <c r="G58" s="33">
        <f t="shared" si="23"/>
        <v>3</v>
      </c>
      <c r="H58" s="33">
        <f t="shared" si="23"/>
        <v>4</v>
      </c>
      <c r="I58" s="33">
        <f t="shared" si="23"/>
        <v>5</v>
      </c>
      <c r="J58" s="33">
        <f t="shared" si="23"/>
        <v>5</v>
      </c>
      <c r="K58" s="33">
        <f t="shared" si="23"/>
        <v>6</v>
      </c>
      <c r="L58" s="33">
        <f t="shared" si="23"/>
        <v>6</v>
      </c>
      <c r="M58" s="33">
        <f t="shared" si="23"/>
        <v>7</v>
      </c>
      <c r="N58" s="33">
        <f t="shared" si="23"/>
        <v>7</v>
      </c>
      <c r="O58" s="33">
        <f t="shared" si="23"/>
        <v>7</v>
      </c>
      <c r="P58" s="33">
        <f t="shared" si="23"/>
        <v>7</v>
      </c>
      <c r="Q58" s="33">
        <f t="shared" si="23"/>
        <v>7</v>
      </c>
      <c r="R58" s="33">
        <f t="shared" si="23"/>
        <v>8</v>
      </c>
      <c r="S58" s="33">
        <f t="shared" si="23"/>
        <v>8</v>
      </c>
      <c r="T58" s="33">
        <f t="shared" si="23"/>
        <v>8</v>
      </c>
      <c r="U58" s="33">
        <f t="shared" si="23"/>
        <v>8</v>
      </c>
      <c r="V58" s="33">
        <f t="shared" si="23"/>
        <v>8</v>
      </c>
      <c r="W58" s="33">
        <f t="shared" si="23"/>
        <v>8</v>
      </c>
      <c r="X58" s="33">
        <f t="shared" si="23"/>
        <v>8</v>
      </c>
      <c r="Y58" s="33">
        <f t="shared" si="23"/>
        <v>8</v>
      </c>
      <c r="Z58" s="33">
        <f t="shared" si="23"/>
        <v>7</v>
      </c>
      <c r="AA58" s="33">
        <f t="shared" si="23"/>
        <v>7</v>
      </c>
      <c r="AB58" s="125">
        <f t="shared" si="23"/>
        <v>7</v>
      </c>
      <c r="AC58" s="33">
        <f t="shared" si="23"/>
        <v>3</v>
      </c>
    </row>
    <row r="59" spans="1:34" s="21" customFormat="1" x14ac:dyDescent="0.2">
      <c r="A59" s="34" t="str">
        <f t="shared" si="19"/>
        <v>&gt; L2 Pilots / Crews</v>
      </c>
      <c r="B59" s="33">
        <f t="shared" ref="B59:AC59" si="24">ROUNDUP(IF(B$13="Deploy",MAX((B$79/100)*$B89,$B89),(B$79/100)*$B89),0)</f>
        <v>5</v>
      </c>
      <c r="C59" s="33">
        <f t="shared" si="24"/>
        <v>5</v>
      </c>
      <c r="D59" s="33">
        <f t="shared" si="24"/>
        <v>5</v>
      </c>
      <c r="E59" s="33">
        <f t="shared" si="24"/>
        <v>5</v>
      </c>
      <c r="F59" s="33">
        <f t="shared" si="24"/>
        <v>5</v>
      </c>
      <c r="G59" s="33">
        <f t="shared" si="24"/>
        <v>5</v>
      </c>
      <c r="H59" s="33">
        <f t="shared" si="24"/>
        <v>6</v>
      </c>
      <c r="I59" s="33">
        <f t="shared" si="24"/>
        <v>8</v>
      </c>
      <c r="J59" s="33">
        <f t="shared" si="24"/>
        <v>8</v>
      </c>
      <c r="K59" s="33">
        <f t="shared" si="24"/>
        <v>9</v>
      </c>
      <c r="L59" s="33">
        <f t="shared" si="24"/>
        <v>10</v>
      </c>
      <c r="M59" s="33">
        <f t="shared" si="24"/>
        <v>12</v>
      </c>
      <c r="N59" s="33">
        <f t="shared" si="24"/>
        <v>12</v>
      </c>
      <c r="O59" s="33">
        <f t="shared" si="24"/>
        <v>12</v>
      </c>
      <c r="P59" s="33">
        <f t="shared" si="24"/>
        <v>12</v>
      </c>
      <c r="Q59" s="33">
        <f t="shared" si="24"/>
        <v>12</v>
      </c>
      <c r="R59" s="33">
        <f t="shared" si="24"/>
        <v>13</v>
      </c>
      <c r="S59" s="33">
        <f t="shared" si="24"/>
        <v>13</v>
      </c>
      <c r="T59" s="33">
        <f t="shared" si="24"/>
        <v>13</v>
      </c>
      <c r="U59" s="33">
        <f t="shared" si="24"/>
        <v>13</v>
      </c>
      <c r="V59" s="33">
        <f t="shared" si="24"/>
        <v>13</v>
      </c>
      <c r="W59" s="33">
        <f t="shared" si="24"/>
        <v>13</v>
      </c>
      <c r="X59" s="33">
        <f t="shared" si="24"/>
        <v>13</v>
      </c>
      <c r="Y59" s="33">
        <f t="shared" si="24"/>
        <v>12</v>
      </c>
      <c r="Z59" s="33">
        <f t="shared" si="24"/>
        <v>12</v>
      </c>
      <c r="AA59" s="33">
        <f t="shared" si="24"/>
        <v>11</v>
      </c>
      <c r="AB59" s="125">
        <f t="shared" si="24"/>
        <v>11</v>
      </c>
      <c r="AC59" s="33">
        <f t="shared" si="24"/>
        <v>5</v>
      </c>
    </row>
    <row r="60" spans="1:34" x14ac:dyDescent="0.2">
      <c r="A60" s="34" t="str">
        <f t="shared" si="19"/>
        <v>&gt; L1 Pilots / Crews</v>
      </c>
      <c r="B60" s="33">
        <f t="shared" ref="B60:AC60" si="25">ROUNDUP(IF(B$13="Deploy",MAX((B$79/100)*$B90,$B90),(B$79/100)*$B90),0)</f>
        <v>7</v>
      </c>
      <c r="C60" s="33">
        <f t="shared" si="25"/>
        <v>7</v>
      </c>
      <c r="D60" s="33">
        <f t="shared" si="25"/>
        <v>7</v>
      </c>
      <c r="E60" s="33">
        <f t="shared" si="25"/>
        <v>7</v>
      </c>
      <c r="F60" s="33">
        <f t="shared" si="25"/>
        <v>7</v>
      </c>
      <c r="G60" s="33">
        <f t="shared" si="25"/>
        <v>7</v>
      </c>
      <c r="H60" s="33">
        <f t="shared" si="25"/>
        <v>8</v>
      </c>
      <c r="I60" s="33">
        <f t="shared" si="25"/>
        <v>10</v>
      </c>
      <c r="J60" s="33">
        <f t="shared" si="25"/>
        <v>11</v>
      </c>
      <c r="K60" s="33">
        <f t="shared" si="25"/>
        <v>11</v>
      </c>
      <c r="L60" s="33">
        <f t="shared" si="25"/>
        <v>13</v>
      </c>
      <c r="M60" s="33">
        <f t="shared" si="25"/>
        <v>15</v>
      </c>
      <c r="N60" s="33">
        <f t="shared" si="25"/>
        <v>15</v>
      </c>
      <c r="O60" s="33">
        <f t="shared" si="25"/>
        <v>15</v>
      </c>
      <c r="P60" s="33">
        <f t="shared" si="25"/>
        <v>15</v>
      </c>
      <c r="Q60" s="33">
        <f t="shared" si="25"/>
        <v>15</v>
      </c>
      <c r="R60" s="33">
        <f t="shared" si="25"/>
        <v>17</v>
      </c>
      <c r="S60" s="33">
        <f t="shared" si="25"/>
        <v>17</v>
      </c>
      <c r="T60" s="33">
        <f t="shared" si="25"/>
        <v>17</v>
      </c>
      <c r="U60" s="33">
        <f t="shared" si="25"/>
        <v>17</v>
      </c>
      <c r="V60" s="33">
        <f t="shared" si="25"/>
        <v>17</v>
      </c>
      <c r="W60" s="33">
        <f t="shared" si="25"/>
        <v>17</v>
      </c>
      <c r="X60" s="33">
        <f t="shared" si="25"/>
        <v>16</v>
      </c>
      <c r="Y60" s="33">
        <f t="shared" si="25"/>
        <v>16</v>
      </c>
      <c r="Z60" s="33">
        <f t="shared" si="25"/>
        <v>15</v>
      </c>
      <c r="AA60" s="33">
        <f t="shared" si="25"/>
        <v>15</v>
      </c>
      <c r="AB60" s="125">
        <f t="shared" si="25"/>
        <v>14</v>
      </c>
      <c r="AC60" s="33">
        <f t="shared" si="25"/>
        <v>7</v>
      </c>
    </row>
    <row r="61" spans="1:34" x14ac:dyDescent="0.2">
      <c r="A61" s="34" t="str">
        <f t="shared" si="19"/>
        <v>NVG Quals</v>
      </c>
      <c r="B61" s="33">
        <f t="shared" ref="B61:AB61" si="26">ROUNDUP(IF(B$13="Deploy",MAX((B$79/100)*$B91,$B91),(B$79/100)*$B91),0)</f>
        <v>5</v>
      </c>
      <c r="C61" s="33">
        <f t="shared" si="26"/>
        <v>5</v>
      </c>
      <c r="D61" s="33">
        <f t="shared" si="26"/>
        <v>5</v>
      </c>
      <c r="E61" s="33">
        <f t="shared" si="26"/>
        <v>5</v>
      </c>
      <c r="F61" s="33">
        <f t="shared" si="26"/>
        <v>5</v>
      </c>
      <c r="G61" s="33">
        <f t="shared" si="26"/>
        <v>5</v>
      </c>
      <c r="H61" s="33">
        <f t="shared" si="26"/>
        <v>6</v>
      </c>
      <c r="I61" s="33">
        <f t="shared" si="26"/>
        <v>7</v>
      </c>
      <c r="J61" s="33">
        <f t="shared" si="26"/>
        <v>8</v>
      </c>
      <c r="K61" s="33">
        <f t="shared" si="26"/>
        <v>8</v>
      </c>
      <c r="L61" s="33">
        <f t="shared" si="26"/>
        <v>9</v>
      </c>
      <c r="M61" s="33">
        <f t="shared" si="26"/>
        <v>11</v>
      </c>
      <c r="N61" s="33">
        <f t="shared" si="26"/>
        <v>11</v>
      </c>
      <c r="O61" s="33">
        <f t="shared" si="26"/>
        <v>11</v>
      </c>
      <c r="P61" s="33">
        <f t="shared" si="26"/>
        <v>11</v>
      </c>
      <c r="Q61" s="33">
        <f t="shared" si="26"/>
        <v>11</v>
      </c>
      <c r="R61" s="33">
        <f t="shared" si="26"/>
        <v>12</v>
      </c>
      <c r="S61" s="33">
        <f t="shared" si="26"/>
        <v>12</v>
      </c>
      <c r="T61" s="33">
        <f t="shared" si="26"/>
        <v>12</v>
      </c>
      <c r="U61" s="33">
        <f t="shared" si="26"/>
        <v>12</v>
      </c>
      <c r="V61" s="33">
        <f t="shared" si="26"/>
        <v>12</v>
      </c>
      <c r="W61" s="33">
        <f t="shared" si="26"/>
        <v>12</v>
      </c>
      <c r="X61" s="33">
        <f t="shared" si="26"/>
        <v>12</v>
      </c>
      <c r="Y61" s="33">
        <f t="shared" si="26"/>
        <v>11</v>
      </c>
      <c r="Z61" s="33">
        <f t="shared" si="26"/>
        <v>11</v>
      </c>
      <c r="AA61" s="33">
        <f t="shared" si="26"/>
        <v>11</v>
      </c>
      <c r="AB61" s="125">
        <f t="shared" si="26"/>
        <v>10</v>
      </c>
      <c r="AC61" s="33">
        <v>0</v>
      </c>
    </row>
    <row r="62" spans="1:34" x14ac:dyDescent="0.2">
      <c r="A62" s="34" t="str">
        <f t="shared" si="19"/>
        <v>JMPS SME</v>
      </c>
      <c r="B62" s="33">
        <f t="shared" ref="B62:AB62" si="27">ROUNDUP(IF(B$13="Deploy",MAX((B$79/100)*$B92,$B92),(B$79/100)*$B92),0)</f>
        <v>2</v>
      </c>
      <c r="C62" s="33">
        <f t="shared" si="27"/>
        <v>2</v>
      </c>
      <c r="D62" s="33">
        <f t="shared" si="27"/>
        <v>2</v>
      </c>
      <c r="E62" s="33">
        <f t="shared" si="27"/>
        <v>2</v>
      </c>
      <c r="F62" s="33">
        <f t="shared" si="27"/>
        <v>2</v>
      </c>
      <c r="G62" s="33">
        <f t="shared" si="27"/>
        <v>2</v>
      </c>
      <c r="H62" s="33">
        <f t="shared" si="27"/>
        <v>2</v>
      </c>
      <c r="I62" s="33">
        <f t="shared" si="27"/>
        <v>2</v>
      </c>
      <c r="J62" s="33">
        <f t="shared" si="27"/>
        <v>2</v>
      </c>
      <c r="K62" s="33">
        <f t="shared" si="27"/>
        <v>2</v>
      </c>
      <c r="L62" s="33">
        <f t="shared" si="27"/>
        <v>3</v>
      </c>
      <c r="M62" s="33">
        <f t="shared" si="27"/>
        <v>3</v>
      </c>
      <c r="N62" s="33">
        <f t="shared" si="27"/>
        <v>3</v>
      </c>
      <c r="O62" s="33">
        <f t="shared" si="27"/>
        <v>3</v>
      </c>
      <c r="P62" s="33">
        <f t="shared" si="27"/>
        <v>3</v>
      </c>
      <c r="Q62" s="33">
        <f t="shared" si="27"/>
        <v>3</v>
      </c>
      <c r="R62" s="33">
        <f t="shared" si="27"/>
        <v>3</v>
      </c>
      <c r="S62" s="33">
        <f t="shared" si="27"/>
        <v>3</v>
      </c>
      <c r="T62" s="33">
        <f t="shared" si="27"/>
        <v>3</v>
      </c>
      <c r="U62" s="33">
        <f t="shared" si="27"/>
        <v>3</v>
      </c>
      <c r="V62" s="33">
        <f t="shared" si="27"/>
        <v>3</v>
      </c>
      <c r="W62" s="33">
        <f t="shared" si="27"/>
        <v>3</v>
      </c>
      <c r="X62" s="33">
        <f t="shared" si="27"/>
        <v>3</v>
      </c>
      <c r="Y62" s="33">
        <f t="shared" si="27"/>
        <v>3</v>
      </c>
      <c r="Z62" s="33">
        <f t="shared" si="27"/>
        <v>3</v>
      </c>
      <c r="AA62" s="33">
        <f t="shared" si="27"/>
        <v>3</v>
      </c>
      <c r="AB62" s="125">
        <f t="shared" si="27"/>
        <v>3</v>
      </c>
      <c r="AC62" s="33">
        <v>0</v>
      </c>
    </row>
    <row r="63" spans="1:34" x14ac:dyDescent="0.2">
      <c r="A63" s="34" t="str">
        <f t="shared" si="19"/>
        <v>CVW Strike Leads</v>
      </c>
      <c r="B63" s="33">
        <f t="shared" ref="B63:AB63" si="28">ROUNDUP(IF(B$13="Deploy",MAX((B$79/100)*$B93,$B93),(B$79/100)*$B93),0)</f>
        <v>2</v>
      </c>
      <c r="C63" s="33">
        <f t="shared" si="28"/>
        <v>2</v>
      </c>
      <c r="D63" s="33">
        <f t="shared" si="28"/>
        <v>2</v>
      </c>
      <c r="E63" s="33">
        <f t="shared" si="28"/>
        <v>2</v>
      </c>
      <c r="F63" s="33">
        <f t="shared" si="28"/>
        <v>2</v>
      </c>
      <c r="G63" s="33">
        <f t="shared" si="28"/>
        <v>2</v>
      </c>
      <c r="H63" s="33">
        <f t="shared" si="28"/>
        <v>2</v>
      </c>
      <c r="I63" s="33">
        <f t="shared" si="28"/>
        <v>2</v>
      </c>
      <c r="J63" s="33">
        <f t="shared" si="28"/>
        <v>2</v>
      </c>
      <c r="K63" s="33">
        <f t="shared" si="28"/>
        <v>2</v>
      </c>
      <c r="L63" s="33">
        <f t="shared" si="28"/>
        <v>3</v>
      </c>
      <c r="M63" s="33">
        <f t="shared" si="28"/>
        <v>3</v>
      </c>
      <c r="N63" s="33">
        <f t="shared" si="28"/>
        <v>3</v>
      </c>
      <c r="O63" s="33">
        <f t="shared" si="28"/>
        <v>3</v>
      </c>
      <c r="P63" s="33">
        <f t="shared" si="28"/>
        <v>3</v>
      </c>
      <c r="Q63" s="33">
        <f t="shared" si="28"/>
        <v>3</v>
      </c>
      <c r="R63" s="33">
        <f t="shared" si="28"/>
        <v>3</v>
      </c>
      <c r="S63" s="33">
        <f t="shared" si="28"/>
        <v>3</v>
      </c>
      <c r="T63" s="33">
        <f t="shared" si="28"/>
        <v>3</v>
      </c>
      <c r="U63" s="33">
        <f t="shared" si="28"/>
        <v>3</v>
      </c>
      <c r="V63" s="33">
        <f t="shared" si="28"/>
        <v>3</v>
      </c>
      <c r="W63" s="33">
        <f t="shared" si="28"/>
        <v>3</v>
      </c>
      <c r="X63" s="33">
        <f t="shared" si="28"/>
        <v>3</v>
      </c>
      <c r="Y63" s="33">
        <f t="shared" si="28"/>
        <v>3</v>
      </c>
      <c r="Z63" s="33">
        <f t="shared" si="28"/>
        <v>3</v>
      </c>
      <c r="AA63" s="33">
        <f t="shared" si="28"/>
        <v>3</v>
      </c>
      <c r="AB63" s="125">
        <f t="shared" si="28"/>
        <v>3</v>
      </c>
      <c r="AC63" s="33">
        <v>0</v>
      </c>
    </row>
    <row r="64" spans="1:34" s="21" customFormat="1" x14ac:dyDescent="0.2">
      <c r="A64" s="34" t="str">
        <f>A94</f>
        <v>Required Skilled Crews</v>
      </c>
      <c r="B64" s="33">
        <f t="shared" ref="B64:AB64" si="29">ROUNDUP(IF(B$13="Deploy",MAX((B$79/100)*$B94,$B94),(B$79/100)*$B94),0)</f>
        <v>5</v>
      </c>
      <c r="C64" s="33">
        <f t="shared" si="29"/>
        <v>5</v>
      </c>
      <c r="D64" s="33">
        <f t="shared" si="29"/>
        <v>5</v>
      </c>
      <c r="E64" s="33">
        <f t="shared" si="29"/>
        <v>5</v>
      </c>
      <c r="F64" s="33">
        <f t="shared" si="29"/>
        <v>5</v>
      </c>
      <c r="G64" s="33">
        <f t="shared" si="29"/>
        <v>5</v>
      </c>
      <c r="H64" s="33">
        <f t="shared" si="29"/>
        <v>6</v>
      </c>
      <c r="I64" s="33">
        <f t="shared" si="29"/>
        <v>8</v>
      </c>
      <c r="J64" s="33">
        <f t="shared" si="29"/>
        <v>8</v>
      </c>
      <c r="K64" s="33">
        <f t="shared" si="29"/>
        <v>9</v>
      </c>
      <c r="L64" s="33">
        <f t="shared" si="29"/>
        <v>10</v>
      </c>
      <c r="M64" s="33">
        <f t="shared" si="29"/>
        <v>12</v>
      </c>
      <c r="N64" s="33">
        <f t="shared" si="29"/>
        <v>12</v>
      </c>
      <c r="O64" s="33">
        <f t="shared" si="29"/>
        <v>12</v>
      </c>
      <c r="P64" s="33">
        <f t="shared" si="29"/>
        <v>12</v>
      </c>
      <c r="Q64" s="33">
        <f t="shared" si="29"/>
        <v>12</v>
      </c>
      <c r="R64" s="33">
        <f t="shared" si="29"/>
        <v>13</v>
      </c>
      <c r="S64" s="33">
        <f t="shared" si="29"/>
        <v>13</v>
      </c>
      <c r="T64" s="33">
        <f t="shared" si="29"/>
        <v>13</v>
      </c>
      <c r="U64" s="33">
        <f t="shared" si="29"/>
        <v>13</v>
      </c>
      <c r="V64" s="33">
        <f t="shared" si="29"/>
        <v>13</v>
      </c>
      <c r="W64" s="33">
        <f t="shared" si="29"/>
        <v>13</v>
      </c>
      <c r="X64" s="33">
        <f t="shared" si="29"/>
        <v>13</v>
      </c>
      <c r="Y64" s="33">
        <f t="shared" si="29"/>
        <v>12</v>
      </c>
      <c r="Z64" s="33">
        <f t="shared" si="29"/>
        <v>12</v>
      </c>
      <c r="AA64" s="33">
        <f t="shared" si="29"/>
        <v>11</v>
      </c>
      <c r="AB64" s="125">
        <f t="shared" si="29"/>
        <v>11</v>
      </c>
      <c r="AC64" s="33">
        <f>ROUNDUP(IF(AC$13="Deploy",MAX((AC$79/100)*$B94,$B94),(AC$79/100)*$B94),0)</f>
        <v>5</v>
      </c>
      <c r="AD64" s="178"/>
      <c r="AE64" s="32"/>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4">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15"/>
    </row>
    <row r="71" spans="1:47" x14ac:dyDescent="0.2">
      <c r="B71" s="15"/>
      <c r="C71" s="15"/>
    </row>
    <row r="72" spans="1:47" ht="12.75" thickBot="1" x14ac:dyDescent="0.25">
      <c r="A72" s="32"/>
      <c r="AC72" s="21"/>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0">MIN(100,B76+$B$80)</f>
        <v>45.901136923127005</v>
      </c>
      <c r="C74" s="28">
        <f t="shared" si="30"/>
        <v>45.901136923127005</v>
      </c>
      <c r="D74" s="28">
        <f t="shared" si="30"/>
        <v>45.901136923127005</v>
      </c>
      <c r="E74" s="28">
        <f t="shared" si="30"/>
        <v>45.901136923127005</v>
      </c>
      <c r="F74" s="28">
        <f t="shared" si="30"/>
        <v>45.901136923127005</v>
      </c>
      <c r="G74" s="28">
        <f t="shared" si="30"/>
        <v>53.901136923127005</v>
      </c>
      <c r="H74" s="28">
        <f t="shared" si="30"/>
        <v>55.901136923127005</v>
      </c>
      <c r="I74" s="28">
        <f t="shared" si="30"/>
        <v>55.901136923127005</v>
      </c>
      <c r="J74" s="28">
        <f t="shared" si="30"/>
        <v>65.901136923127012</v>
      </c>
      <c r="K74" s="28">
        <f t="shared" si="30"/>
        <v>90.901136923127012</v>
      </c>
      <c r="L74" s="28">
        <f t="shared" si="30"/>
        <v>100</v>
      </c>
      <c r="M74" s="28">
        <f t="shared" si="30"/>
        <v>100</v>
      </c>
      <c r="N74" s="28">
        <f t="shared" si="30"/>
        <v>100</v>
      </c>
      <c r="O74" s="28">
        <f t="shared" si="30"/>
        <v>100</v>
      </c>
      <c r="P74" s="28">
        <f t="shared" si="30"/>
        <v>100</v>
      </c>
      <c r="Q74" s="28">
        <f t="shared" si="30"/>
        <v>100</v>
      </c>
      <c r="R74" s="28">
        <f t="shared" si="30"/>
        <v>100</v>
      </c>
      <c r="S74" s="28">
        <f t="shared" si="30"/>
        <v>100</v>
      </c>
      <c r="T74" s="28">
        <f t="shared" si="30"/>
        <v>100</v>
      </c>
      <c r="U74" s="28">
        <f t="shared" si="30"/>
        <v>100</v>
      </c>
      <c r="V74" s="28">
        <f t="shared" si="30"/>
        <v>100</v>
      </c>
      <c r="W74" s="28">
        <f t="shared" si="30"/>
        <v>100</v>
      </c>
      <c r="X74" s="28">
        <f t="shared" si="30"/>
        <v>100</v>
      </c>
      <c r="Y74" s="28">
        <f t="shared" si="30"/>
        <v>100</v>
      </c>
      <c r="Z74" s="28">
        <f t="shared" si="30"/>
        <v>100</v>
      </c>
      <c r="AA74" s="28">
        <f t="shared" si="30"/>
        <v>100</v>
      </c>
      <c r="AB74" s="27">
        <f t="shared" si="30"/>
        <v>100</v>
      </c>
      <c r="AC74" s="129">
        <f>MIN(100,AC76+$B$80)</f>
        <v>45.901136923127005</v>
      </c>
      <c r="AD74" s="21"/>
      <c r="AE74" s="21"/>
      <c r="AF74" s="20"/>
      <c r="AG74" s="19"/>
      <c r="AH74" s="18"/>
      <c r="AI74" s="2"/>
      <c r="AJ74" s="2"/>
    </row>
    <row r="75" spans="1:47" x14ac:dyDescent="0.2">
      <c r="A75" s="29" t="s">
        <v>149</v>
      </c>
      <c r="B75" s="28">
        <f t="shared" ref="B75:AB75" si="31">MIN(100,B76+$B$81)</f>
        <v>27.950568461563503</v>
      </c>
      <c r="C75" s="28">
        <f t="shared" si="31"/>
        <v>27.950568461563503</v>
      </c>
      <c r="D75" s="28">
        <f t="shared" si="31"/>
        <v>27.950568461563503</v>
      </c>
      <c r="E75" s="28">
        <f t="shared" si="31"/>
        <v>27.950568461563503</v>
      </c>
      <c r="F75" s="28">
        <f t="shared" si="31"/>
        <v>27.950568461563503</v>
      </c>
      <c r="G75" s="28">
        <f t="shared" si="31"/>
        <v>35.950568461563506</v>
      </c>
      <c r="H75" s="28">
        <f t="shared" si="31"/>
        <v>37.950568461563506</v>
      </c>
      <c r="I75" s="28">
        <f t="shared" si="31"/>
        <v>37.950568461563506</v>
      </c>
      <c r="J75" s="28">
        <f t="shared" si="31"/>
        <v>47.950568461563506</v>
      </c>
      <c r="K75" s="28">
        <f t="shared" si="31"/>
        <v>72.950568461563506</v>
      </c>
      <c r="L75" s="28">
        <f t="shared" si="31"/>
        <v>97.950568461563506</v>
      </c>
      <c r="M75" s="28">
        <f t="shared" si="31"/>
        <v>100</v>
      </c>
      <c r="N75" s="28">
        <f t="shared" si="31"/>
        <v>100</v>
      </c>
      <c r="O75" s="28">
        <f t="shared" si="31"/>
        <v>100</v>
      </c>
      <c r="P75" s="28">
        <f t="shared" si="31"/>
        <v>100</v>
      </c>
      <c r="Q75" s="28">
        <f t="shared" si="31"/>
        <v>100</v>
      </c>
      <c r="R75" s="28">
        <f t="shared" si="31"/>
        <v>100</v>
      </c>
      <c r="S75" s="28">
        <f t="shared" si="31"/>
        <v>100</v>
      </c>
      <c r="T75" s="28">
        <f t="shared" si="31"/>
        <v>100</v>
      </c>
      <c r="U75" s="28">
        <f t="shared" si="31"/>
        <v>100</v>
      </c>
      <c r="V75" s="28">
        <f t="shared" si="31"/>
        <v>100</v>
      </c>
      <c r="W75" s="28">
        <f t="shared" si="31"/>
        <v>100</v>
      </c>
      <c r="X75" s="28">
        <f t="shared" si="31"/>
        <v>100</v>
      </c>
      <c r="Y75" s="28">
        <f t="shared" si="31"/>
        <v>100</v>
      </c>
      <c r="Z75" s="28">
        <f t="shared" si="31"/>
        <v>100</v>
      </c>
      <c r="AA75" s="28">
        <f t="shared" si="31"/>
        <v>100</v>
      </c>
      <c r="AB75" s="27">
        <f t="shared" si="31"/>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D76" s="21"/>
      <c r="AE76" s="21"/>
      <c r="AF76" s="20"/>
      <c r="AG76" s="19"/>
      <c r="AH76" s="18"/>
      <c r="AI76" s="2"/>
      <c r="AJ76" s="2"/>
    </row>
    <row r="77" spans="1:47" x14ac:dyDescent="0.2">
      <c r="A77" s="29" t="s">
        <v>151</v>
      </c>
      <c r="B77" s="28">
        <f t="shared" ref="B77:AB77" si="32">MIN(80,IF(B13="Deploy",80,MAX(0,B76-$B$81)))</f>
        <v>0</v>
      </c>
      <c r="C77" s="28">
        <f t="shared" si="32"/>
        <v>0</v>
      </c>
      <c r="D77" s="28">
        <f t="shared" si="32"/>
        <v>0</v>
      </c>
      <c r="E77" s="28">
        <f t="shared" si="32"/>
        <v>0</v>
      </c>
      <c r="F77" s="28">
        <f t="shared" si="32"/>
        <v>0</v>
      </c>
      <c r="G77" s="28">
        <f t="shared" si="32"/>
        <v>4.9431538436497391E-2</v>
      </c>
      <c r="H77" s="28">
        <f t="shared" si="32"/>
        <v>2.0494315384364974</v>
      </c>
      <c r="I77" s="28">
        <f t="shared" si="32"/>
        <v>2.0494315384364974</v>
      </c>
      <c r="J77" s="28">
        <f t="shared" si="32"/>
        <v>12.049431538436497</v>
      </c>
      <c r="K77" s="28">
        <f t="shared" si="32"/>
        <v>37.049431538436494</v>
      </c>
      <c r="L77" s="28">
        <f t="shared" si="32"/>
        <v>62.049431538436494</v>
      </c>
      <c r="M77" s="28">
        <f t="shared" si="32"/>
        <v>67.049431538436494</v>
      </c>
      <c r="N77" s="28">
        <f t="shared" si="32"/>
        <v>67.049431538436494</v>
      </c>
      <c r="O77" s="28">
        <f t="shared" si="32"/>
        <v>67.049431538436494</v>
      </c>
      <c r="P77" s="28">
        <f t="shared" si="32"/>
        <v>67.049431538436494</v>
      </c>
      <c r="Q77" s="28">
        <f t="shared" si="32"/>
        <v>67.049431538436494</v>
      </c>
      <c r="R77" s="28">
        <f t="shared" si="32"/>
        <v>80</v>
      </c>
      <c r="S77" s="28">
        <f t="shared" si="32"/>
        <v>80</v>
      </c>
      <c r="T77" s="28">
        <f t="shared" si="32"/>
        <v>80</v>
      </c>
      <c r="U77" s="28">
        <f t="shared" si="32"/>
        <v>80</v>
      </c>
      <c r="V77" s="28">
        <f t="shared" si="32"/>
        <v>80</v>
      </c>
      <c r="W77" s="28">
        <f t="shared" si="32"/>
        <v>80</v>
      </c>
      <c r="X77" s="28">
        <f t="shared" si="32"/>
        <v>76.049431538436494</v>
      </c>
      <c r="Y77" s="28">
        <f t="shared" si="32"/>
        <v>73.049431538436494</v>
      </c>
      <c r="Z77" s="28">
        <f t="shared" si="32"/>
        <v>67.049431538436494</v>
      </c>
      <c r="AA77" s="28">
        <f t="shared" si="32"/>
        <v>66.049431538436494</v>
      </c>
      <c r="AB77" s="27">
        <f t="shared" si="32"/>
        <v>63.049431538436494</v>
      </c>
      <c r="AC77" s="130">
        <f>MIN(80,IF(AC3="Deploy",80,MAX(0,AC76-$B$81)))</f>
        <v>0</v>
      </c>
      <c r="AD77" s="21"/>
      <c r="AE77" s="21"/>
      <c r="AF77" s="20"/>
      <c r="AG77" s="19"/>
      <c r="AH77" s="18"/>
      <c r="AI77" s="2"/>
      <c r="AJ77" s="2"/>
    </row>
    <row r="78" spans="1:47" ht="12.75" thickBot="1" x14ac:dyDescent="0.25">
      <c r="A78" s="26" t="s">
        <v>152</v>
      </c>
      <c r="B78" s="25">
        <f t="shared" ref="B78:AB78" si="33">MIN(60,IF(B14="Deploy",60,MAX(0,B76-$B$80)))</f>
        <v>0</v>
      </c>
      <c r="C78" s="25">
        <f t="shared" si="33"/>
        <v>0</v>
      </c>
      <c r="D78" s="25">
        <f t="shared" si="33"/>
        <v>0</v>
      </c>
      <c r="E78" s="25">
        <f t="shared" si="33"/>
        <v>0</v>
      </c>
      <c r="F78" s="25">
        <f t="shared" si="33"/>
        <v>0</v>
      </c>
      <c r="G78" s="25">
        <f t="shared" si="33"/>
        <v>0</v>
      </c>
      <c r="H78" s="25">
        <f t="shared" si="33"/>
        <v>0</v>
      </c>
      <c r="I78" s="25">
        <f t="shared" si="33"/>
        <v>0</v>
      </c>
      <c r="J78" s="25">
        <f t="shared" si="33"/>
        <v>0</v>
      </c>
      <c r="K78" s="25">
        <f t="shared" si="33"/>
        <v>19.098863076872995</v>
      </c>
      <c r="L78" s="25">
        <f t="shared" si="33"/>
        <v>44.098863076872995</v>
      </c>
      <c r="M78" s="25">
        <f t="shared" si="33"/>
        <v>49.098863076872995</v>
      </c>
      <c r="N78" s="25">
        <f t="shared" si="33"/>
        <v>49.098863076872995</v>
      </c>
      <c r="O78" s="25">
        <f t="shared" si="33"/>
        <v>49.098863076872995</v>
      </c>
      <c r="P78" s="25">
        <f t="shared" si="33"/>
        <v>49.098863076872995</v>
      </c>
      <c r="Q78" s="25">
        <f t="shared" si="33"/>
        <v>49.098863076872995</v>
      </c>
      <c r="R78" s="25">
        <f t="shared" si="33"/>
        <v>60</v>
      </c>
      <c r="S78" s="25">
        <f t="shared" si="33"/>
        <v>60</v>
      </c>
      <c r="T78" s="25">
        <f t="shared" si="33"/>
        <v>60</v>
      </c>
      <c r="U78" s="25">
        <f t="shared" si="33"/>
        <v>60</v>
      </c>
      <c r="V78" s="25">
        <f t="shared" si="33"/>
        <v>60</v>
      </c>
      <c r="W78" s="25">
        <f t="shared" si="33"/>
        <v>60</v>
      </c>
      <c r="X78" s="25">
        <f t="shared" si="33"/>
        <v>58.098863076872995</v>
      </c>
      <c r="Y78" s="25">
        <f t="shared" si="33"/>
        <v>55.098863076872995</v>
      </c>
      <c r="Z78" s="25">
        <f t="shared" si="33"/>
        <v>49.098863076872995</v>
      </c>
      <c r="AA78" s="25">
        <f t="shared" si="33"/>
        <v>48.098863076872995</v>
      </c>
      <c r="AB78" s="24">
        <f t="shared" si="33"/>
        <v>45.098863076872995</v>
      </c>
      <c r="AC78" s="131">
        <f>MIN(60,IF(AC4="Deploy",60,MAX(0,AC76-$B$80)))</f>
        <v>0</v>
      </c>
      <c r="AI78" s="2"/>
      <c r="AJ78" s="2"/>
    </row>
    <row r="79" spans="1:47"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c r="AD79" s="133"/>
      <c r="AE79" s="133"/>
    </row>
    <row r="80" spans="1:47" x14ac:dyDescent="0.2">
      <c r="A80" s="23" t="s">
        <v>154</v>
      </c>
      <c r="B80" s="22">
        <f t="array" ref="B80">SQRT(SUM(POWER(AVERAGE(B76:AB76)-(B76:AB76),2))/COUNT(B76:AB76))*1</f>
        <v>35.901136923127005</v>
      </c>
      <c r="AI80" s="2"/>
      <c r="AJ80" s="2"/>
    </row>
    <row r="81" spans="1:38" s="2" customFormat="1" ht="12.75" thickBot="1" x14ac:dyDescent="0.25">
      <c r="A81" s="17" t="s">
        <v>155</v>
      </c>
      <c r="B81" s="16">
        <f>B80/2</f>
        <v>17.950568461563503</v>
      </c>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38" s="2" customFormat="1"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
    </row>
    <row r="83" spans="1:38"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8"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8" x14ac:dyDescent="0.2">
      <c r="A85" s="8" t="s">
        <v>158</v>
      </c>
      <c r="B85" s="14">
        <v>17</v>
      </c>
      <c r="AI85" s="2"/>
      <c r="AJ85" s="2"/>
    </row>
    <row r="86" spans="1:38" x14ac:dyDescent="0.2">
      <c r="A86" s="6" t="s">
        <v>159</v>
      </c>
      <c r="B86" s="13">
        <v>17</v>
      </c>
      <c r="AI86" s="2"/>
      <c r="AJ86" s="2"/>
    </row>
    <row r="87" spans="1:38" x14ac:dyDescent="0.2">
      <c r="A87" s="6" t="s">
        <v>160</v>
      </c>
      <c r="B87" s="12">
        <v>5</v>
      </c>
      <c r="AI87" s="2"/>
      <c r="AJ87" s="2"/>
    </row>
    <row r="88" spans="1:38" x14ac:dyDescent="0.2">
      <c r="A88" s="6" t="s">
        <v>161</v>
      </c>
      <c r="B88" s="12">
        <v>8</v>
      </c>
      <c r="AI88" s="2"/>
      <c r="AJ88" s="2"/>
    </row>
    <row r="89" spans="1:38" x14ac:dyDescent="0.2">
      <c r="A89" s="6" t="s">
        <v>162</v>
      </c>
      <c r="B89" s="12">
        <v>13</v>
      </c>
      <c r="AI89" s="2"/>
      <c r="AJ89" s="2"/>
    </row>
    <row r="90" spans="1:38" x14ac:dyDescent="0.2">
      <c r="A90" s="6" t="s">
        <v>163</v>
      </c>
      <c r="B90" s="12">
        <v>17</v>
      </c>
      <c r="AI90" s="2"/>
      <c r="AJ90" s="2"/>
    </row>
    <row r="91" spans="1:38" x14ac:dyDescent="0.2">
      <c r="A91" s="6" t="s">
        <v>164</v>
      </c>
      <c r="B91" s="12">
        <v>12</v>
      </c>
      <c r="AI91" s="2"/>
      <c r="AJ91" s="2"/>
    </row>
    <row r="92" spans="1:38" s="2" customFormat="1" x14ac:dyDescent="0.2">
      <c r="A92" s="6" t="s">
        <v>165</v>
      </c>
      <c r="B92" s="12">
        <v>3</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9"/>
    </row>
    <row r="93" spans="1:38" x14ac:dyDescent="0.2">
      <c r="A93" s="6" t="s">
        <v>166</v>
      </c>
      <c r="B93" s="12">
        <v>3</v>
      </c>
      <c r="AI93" s="2"/>
      <c r="AJ93" s="2"/>
    </row>
    <row r="94" spans="1:38" ht="12.75" thickBot="1" x14ac:dyDescent="0.25">
      <c r="A94" s="4" t="s">
        <v>167</v>
      </c>
      <c r="B94" s="11">
        <v>13</v>
      </c>
      <c r="AI94" s="2"/>
      <c r="AJ94" s="2"/>
    </row>
    <row r="95" spans="1:38" ht="12.75" thickBot="1" x14ac:dyDescent="0.25">
      <c r="AI95" s="2"/>
      <c r="AJ95" s="2"/>
    </row>
    <row r="96" spans="1:38" ht="13.5" thickBot="1" x14ac:dyDescent="0.25">
      <c r="A96" s="407" t="s">
        <v>168</v>
      </c>
      <c r="B96" s="408"/>
      <c r="AK96" s="2"/>
      <c r="AL96" s="2"/>
    </row>
    <row r="97" spans="1:30"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c r="AD97" s="120"/>
    </row>
    <row r="98" spans="1:30"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c r="AD98" s="120"/>
    </row>
    <row r="99" spans="1:30" ht="12.75" thickBot="1" x14ac:dyDescent="0.25"/>
    <row r="100" spans="1:30" x14ac:dyDescent="0.2">
      <c r="A100" s="216" t="s">
        <v>172</v>
      </c>
      <c r="B100" s="400" t="s">
        <v>173</v>
      </c>
      <c r="C100" s="400"/>
      <c r="D100" s="401" t="s">
        <v>174</v>
      </c>
      <c r="E100" s="401"/>
      <c r="F100" s="402" t="s">
        <v>175</v>
      </c>
      <c r="G100" s="403"/>
      <c r="I100" s="217" t="s">
        <v>176</v>
      </c>
    </row>
    <row r="101" spans="1:30" x14ac:dyDescent="0.2">
      <c r="A101" s="181" t="s">
        <v>177</v>
      </c>
      <c r="B101" s="182"/>
      <c r="C101" s="182"/>
      <c r="D101" s="182"/>
      <c r="E101" s="182"/>
      <c r="F101" s="182"/>
      <c r="G101" s="183"/>
      <c r="I101" s="218" t="s">
        <v>44</v>
      </c>
    </row>
    <row r="102" spans="1:30" x14ac:dyDescent="0.2">
      <c r="A102" s="184" t="s">
        <v>178</v>
      </c>
      <c r="B102" s="185">
        <v>12</v>
      </c>
      <c r="C102" s="185">
        <v>12</v>
      </c>
      <c r="D102" s="186">
        <v>11</v>
      </c>
      <c r="E102" s="186">
        <v>9</v>
      </c>
      <c r="F102" s="187">
        <v>8</v>
      </c>
      <c r="G102" s="188">
        <v>0</v>
      </c>
    </row>
    <row r="103" spans="1:30" x14ac:dyDescent="0.2">
      <c r="A103" s="184" t="s">
        <v>179</v>
      </c>
      <c r="B103" s="185">
        <v>12</v>
      </c>
      <c r="C103" s="185">
        <v>9</v>
      </c>
      <c r="D103" s="186">
        <v>8</v>
      </c>
      <c r="E103" s="186">
        <v>7</v>
      </c>
      <c r="F103" s="187">
        <v>6</v>
      </c>
      <c r="G103" s="188">
        <v>0</v>
      </c>
    </row>
    <row r="104" spans="1:30" x14ac:dyDescent="0.2">
      <c r="A104" s="181" t="s">
        <v>126</v>
      </c>
      <c r="B104" s="189"/>
      <c r="C104" s="190"/>
      <c r="D104" s="190"/>
      <c r="E104" s="190"/>
      <c r="F104" s="190"/>
      <c r="G104" s="191"/>
    </row>
    <row r="105" spans="1:30" x14ac:dyDescent="0.2">
      <c r="A105" s="330" t="s">
        <v>180</v>
      </c>
      <c r="B105" s="192">
        <v>12</v>
      </c>
      <c r="C105" s="185">
        <f>ROUND(R39,0)</f>
        <v>7</v>
      </c>
      <c r="D105" s="186">
        <f t="shared" ref="D105:D114" si="34">C105-1</f>
        <v>6</v>
      </c>
      <c r="E105" s="186">
        <f>ROUND(H39,0)</f>
        <v>5</v>
      </c>
      <c r="F105" s="187">
        <v>4</v>
      </c>
      <c r="G105" s="193">
        <v>0</v>
      </c>
    </row>
    <row r="106" spans="1:30" x14ac:dyDescent="0.2">
      <c r="A106" s="330" t="s">
        <v>181</v>
      </c>
      <c r="B106" s="185">
        <v>12</v>
      </c>
      <c r="C106" s="185">
        <f t="shared" ref="C106:C112" si="35">ROUND(R40,0)</f>
        <v>2</v>
      </c>
      <c r="D106" s="186">
        <v>1</v>
      </c>
      <c r="E106" s="186">
        <f>ROUND(H40,0)</f>
        <v>1</v>
      </c>
      <c r="F106" s="187">
        <v>0</v>
      </c>
      <c r="G106" s="188">
        <v>0</v>
      </c>
    </row>
    <row r="107" spans="1:30" x14ac:dyDescent="0.2">
      <c r="A107" s="330" t="s">
        <v>182</v>
      </c>
      <c r="B107" s="185">
        <v>12</v>
      </c>
      <c r="C107" s="185">
        <f t="shared" si="35"/>
        <v>4</v>
      </c>
      <c r="D107" s="186">
        <f t="shared" si="34"/>
        <v>3</v>
      </c>
      <c r="E107" s="186"/>
      <c r="F107" s="187">
        <v>2</v>
      </c>
      <c r="G107" s="188">
        <v>0</v>
      </c>
    </row>
    <row r="108" spans="1:30" x14ac:dyDescent="0.2">
      <c r="A108" s="330" t="s">
        <v>183</v>
      </c>
      <c r="B108" s="185">
        <v>12</v>
      </c>
      <c r="C108" s="185">
        <f t="shared" si="35"/>
        <v>7</v>
      </c>
      <c r="D108" s="186">
        <f t="shared" si="34"/>
        <v>6</v>
      </c>
      <c r="E108" s="186">
        <f>ROUND(H42,0)</f>
        <v>5</v>
      </c>
      <c r="F108" s="187">
        <v>4</v>
      </c>
      <c r="G108" s="188">
        <v>0</v>
      </c>
    </row>
    <row r="109" spans="1:30" x14ac:dyDescent="0.2">
      <c r="A109" s="330" t="s">
        <v>184</v>
      </c>
      <c r="B109" s="185">
        <v>12</v>
      </c>
      <c r="C109" s="185">
        <f t="shared" si="35"/>
        <v>7</v>
      </c>
      <c r="D109" s="186">
        <f t="shared" si="34"/>
        <v>6</v>
      </c>
      <c r="E109" s="186">
        <f>ROUND(H43,0)</f>
        <v>5</v>
      </c>
      <c r="F109" s="187">
        <v>4</v>
      </c>
      <c r="G109" s="188">
        <v>0</v>
      </c>
    </row>
    <row r="110" spans="1:30" x14ac:dyDescent="0.2">
      <c r="A110" s="330" t="s">
        <v>185</v>
      </c>
      <c r="B110" s="185">
        <v>12</v>
      </c>
      <c r="C110" s="185">
        <f t="shared" si="35"/>
        <v>7</v>
      </c>
      <c r="D110" s="186">
        <f t="shared" si="34"/>
        <v>6</v>
      </c>
      <c r="E110" s="186">
        <f>ROUND(H44,0)</f>
        <v>5</v>
      </c>
      <c r="F110" s="187">
        <v>4</v>
      </c>
      <c r="G110" s="188">
        <v>0</v>
      </c>
    </row>
    <row r="111" spans="1:30" x14ac:dyDescent="0.2">
      <c r="A111" s="330" t="s">
        <v>186</v>
      </c>
      <c r="B111" s="185">
        <v>12</v>
      </c>
      <c r="C111" s="185">
        <f>ROUNDDOWN(R45,0)</f>
        <v>9</v>
      </c>
      <c r="D111" s="186">
        <f t="shared" si="34"/>
        <v>8</v>
      </c>
      <c r="E111" s="186">
        <f>ROUND(H45,0)</f>
        <v>3</v>
      </c>
      <c r="F111" s="187">
        <v>2</v>
      </c>
      <c r="G111" s="188">
        <v>0</v>
      </c>
    </row>
    <row r="112" spans="1:30" x14ac:dyDescent="0.2">
      <c r="A112" s="330" t="s">
        <v>187</v>
      </c>
      <c r="B112" s="185">
        <v>12</v>
      </c>
      <c r="C112" s="185">
        <f t="shared" si="35"/>
        <v>7</v>
      </c>
      <c r="D112" s="186">
        <f t="shared" si="34"/>
        <v>6</v>
      </c>
      <c r="E112" s="186">
        <v>5</v>
      </c>
      <c r="F112" s="187">
        <v>3</v>
      </c>
      <c r="G112" s="188">
        <v>0</v>
      </c>
    </row>
    <row r="113" spans="1:7" x14ac:dyDescent="0.2">
      <c r="A113" s="330" t="s">
        <v>188</v>
      </c>
      <c r="B113" s="185">
        <v>12</v>
      </c>
      <c r="C113" s="185">
        <f>ROUNDDOWN(R47,0)</f>
        <v>9</v>
      </c>
      <c r="D113" s="186">
        <f t="shared" si="34"/>
        <v>8</v>
      </c>
      <c r="E113" s="186">
        <f>ROUND(H47,0)</f>
        <v>3</v>
      </c>
      <c r="F113" s="187">
        <v>2</v>
      </c>
      <c r="G113" s="188">
        <v>0</v>
      </c>
    </row>
    <row r="114" spans="1:7" x14ac:dyDescent="0.2">
      <c r="A114" s="330" t="s">
        <v>189</v>
      </c>
      <c r="B114" s="185">
        <v>12</v>
      </c>
      <c r="C114" s="185">
        <f>ROUNDDOWN(R48,0)</f>
        <v>9</v>
      </c>
      <c r="D114" s="186">
        <f t="shared" si="34"/>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5</v>
      </c>
      <c r="C118" s="194">
        <v>5</v>
      </c>
      <c r="D118" s="195">
        <v>4</v>
      </c>
      <c r="E118" s="195">
        <v>3</v>
      </c>
      <c r="F118" s="196">
        <v>2</v>
      </c>
      <c r="G118" s="197">
        <v>0</v>
      </c>
    </row>
    <row r="119" spans="1:7" ht="12.75" thickBot="1" x14ac:dyDescent="0.25">
      <c r="A119" s="198" t="s">
        <v>191</v>
      </c>
      <c r="B119" s="199">
        <v>5</v>
      </c>
      <c r="C119" s="199">
        <v>3</v>
      </c>
      <c r="D119" s="200">
        <v>2</v>
      </c>
      <c r="E119" s="200">
        <v>2</v>
      </c>
      <c r="F119" s="201">
        <v>1</v>
      </c>
      <c r="G119"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6">A40</f>
        <v>Ready FA-18 E-F HARM Support Mission Systems (D)</v>
      </c>
      <c r="B125" s="336">
        <f>HLOOKUP($B$122,'FA-18EF Mission System Summary'!$B$1:$F$12,4,FALSE)</f>
        <v>0.16086486486486484</v>
      </c>
    </row>
    <row r="126" spans="1:7" x14ac:dyDescent="0.2">
      <c r="A126" s="335" t="str">
        <f t="shared" si="36"/>
        <v>Ready FA-18 E-F Missile Launch Mission Systems (E)</v>
      </c>
      <c r="B126" s="336">
        <f>HLOOKUP($B$122,'FA-18EF Mission System Summary'!$B$1:$F$12,5,FALSE)</f>
        <v>0.40079279279279273</v>
      </c>
    </row>
    <row r="127" spans="1:7" x14ac:dyDescent="0.2">
      <c r="A127" s="335" t="str">
        <f t="shared" si="36"/>
        <v>Ready FA-18 E-F Survivability Mission Systems (F)</v>
      </c>
      <c r="B127" s="336">
        <f>HLOOKUP($B$122,'FA-18EF Mission System Summary'!$B$1:$F$12,6,FALSE)</f>
        <v>0.68338738738738725</v>
      </c>
    </row>
    <row r="128" spans="1:7" x14ac:dyDescent="0.2">
      <c r="A128" s="335" t="str">
        <f t="shared" si="36"/>
        <v>Ready FA-18 E-F Lethality Mission Systems (G)</v>
      </c>
      <c r="B128" s="336">
        <f>HLOOKUP($B$122,'FA-18EF Mission System Summary'!$B$1:$F$12,7,FALSE)</f>
        <v>0.69506306306306287</v>
      </c>
    </row>
    <row r="129" spans="1:2" x14ac:dyDescent="0.2">
      <c r="A129" s="335" t="str">
        <f t="shared" si="36"/>
        <v>Ready FA-18 E-F Combat Communications Mission Systems (H)</v>
      </c>
      <c r="B129" s="336">
        <f>HLOOKUP($B$122,'FA-18EF Mission System Summary'!$B$1:$F$12,8,FALSE)</f>
        <v>0.69506306306306287</v>
      </c>
    </row>
    <row r="130" spans="1:2" x14ac:dyDescent="0.2">
      <c r="A130" s="335" t="str">
        <f t="shared" si="36"/>
        <v>Ready FA-18 E-F Air to Air Refueling Mission Systems (I)</v>
      </c>
      <c r="B130" s="336">
        <f>HLOOKUP($B$122,'FA-18EF Mission System Summary'!$B$1:$F$12,9,FALSE)</f>
        <v>0.35228828828828823</v>
      </c>
    </row>
    <row r="131" spans="1:2" x14ac:dyDescent="0.2">
      <c r="A131" s="335" t="str">
        <f t="shared" si="36"/>
        <v>Ready FA-18 E-F Tactical Navigation Mission Systems (J)</v>
      </c>
      <c r="B131" s="336">
        <f>HLOOKUP($B$122,'FA-18EF Mission System Summary'!$B$1:$F$12,10,FALSE)</f>
        <v>0.74241441441441436</v>
      </c>
    </row>
    <row r="132" spans="1:2" x14ac:dyDescent="0.2">
      <c r="A132" s="335" t="str">
        <f t="shared" si="36"/>
        <v>Ready FA-18 E-F Shipboard Mission Systems (K)</v>
      </c>
      <c r="B132" s="336">
        <f>HLOOKUP($B$122,'FA-18EF Mission System Summary'!$B$1:$F$12,11,FALSE)</f>
        <v>0.3286126126126126</v>
      </c>
    </row>
    <row r="133" spans="1:2" x14ac:dyDescent="0.2">
      <c r="A133" s="335" t="str">
        <f t="shared" si="36"/>
        <v>Ready FA-18 E-F IMC Flight Mission Systems (L)</v>
      </c>
      <c r="B133" s="336">
        <f>HLOOKUP($B$122,'FA-18EF Mission System Summary'!$B$1:$F$12,12,FALSE)</f>
        <v>1</v>
      </c>
    </row>
  </sheetData>
  <mergeCells count="15">
    <mergeCell ref="K16:M16"/>
    <mergeCell ref="N16:Q16"/>
    <mergeCell ref="R16:W16"/>
    <mergeCell ref="X16:AB16"/>
    <mergeCell ref="M1:P1"/>
    <mergeCell ref="A1:G1"/>
    <mergeCell ref="A83:B83"/>
    <mergeCell ref="A84:B84"/>
    <mergeCell ref="B16:E16"/>
    <mergeCell ref="F16:J16"/>
    <mergeCell ref="B100:C100"/>
    <mergeCell ref="D100:E100"/>
    <mergeCell ref="F100:G100"/>
    <mergeCell ref="A96:B96"/>
    <mergeCell ref="A73:AC73"/>
  </mergeCells>
  <conditionalFormatting sqref="AC36">
    <cfRule type="cellIs" dxfId="595" priority="122" operator="greaterThan">
      <formula>AC$36</formula>
    </cfRule>
  </conditionalFormatting>
  <conditionalFormatting sqref="AC36">
    <cfRule type="cellIs" dxfId="594" priority="121" operator="greaterThan">
      <formula>AC$36</formula>
    </cfRule>
  </conditionalFormatting>
  <conditionalFormatting sqref="AC36">
    <cfRule type="cellIs" dxfId="593" priority="120" operator="greaterThan">
      <formula>AC$36</formula>
    </cfRule>
  </conditionalFormatting>
  <conditionalFormatting sqref="AC36">
    <cfRule type="cellIs" dxfId="592" priority="119" operator="greaterThan">
      <formula>AC$36</formula>
    </cfRule>
  </conditionalFormatting>
  <conditionalFormatting sqref="AC36">
    <cfRule type="cellIs" dxfId="591" priority="118" operator="greaterThan">
      <formula>AC$36</formula>
    </cfRule>
  </conditionalFormatting>
  <conditionalFormatting sqref="AC36">
    <cfRule type="cellIs" dxfId="590" priority="117" operator="greaterThan">
      <formula>AC$36</formula>
    </cfRule>
  </conditionalFormatting>
  <conditionalFormatting sqref="AC36">
    <cfRule type="cellIs" dxfId="589" priority="116" operator="greaterThan">
      <formula>AC$36</formula>
    </cfRule>
  </conditionalFormatting>
  <conditionalFormatting sqref="AC36">
    <cfRule type="cellIs" dxfId="588" priority="82" operator="greaterThan">
      <formula>AC$36</formula>
    </cfRule>
  </conditionalFormatting>
  <conditionalFormatting sqref="AC36">
    <cfRule type="cellIs" dxfId="587" priority="81" operator="greaterThan">
      <formula>AC$36</formula>
    </cfRule>
  </conditionalFormatting>
  <conditionalFormatting sqref="AC36">
    <cfRule type="cellIs" dxfId="586" priority="80" operator="greaterThan">
      <formula>AC$36</formula>
    </cfRule>
  </conditionalFormatting>
  <conditionalFormatting sqref="AC36">
    <cfRule type="cellIs" dxfId="585" priority="79" operator="greaterThan">
      <formula>AC$36</formula>
    </cfRule>
  </conditionalFormatting>
  <conditionalFormatting sqref="AC36">
    <cfRule type="cellIs" dxfId="584" priority="78" operator="greaterThan">
      <formula>AC$36</formula>
    </cfRule>
  </conditionalFormatting>
  <conditionalFormatting sqref="AC36">
    <cfRule type="cellIs" dxfId="583" priority="77" operator="greaterThan">
      <formula>AC$36</formula>
    </cfRule>
  </conditionalFormatting>
  <conditionalFormatting sqref="AC36">
    <cfRule type="cellIs" dxfId="582" priority="76" operator="greaterThan">
      <formula>AC$36</formula>
    </cfRule>
  </conditionalFormatting>
  <conditionalFormatting sqref="C102:C104 C115:C117">
    <cfRule type="cellIs" dxfId="581" priority="47" operator="equal">
      <formula>B102</formula>
    </cfRule>
  </conditionalFormatting>
  <conditionalFormatting sqref="F103:F104 F115:F117">
    <cfRule type="cellIs" dxfId="580" priority="48" operator="equal">
      <formula>E103</formula>
    </cfRule>
  </conditionalFormatting>
  <conditionalFormatting sqref="E102:E103 D106:D114">
    <cfRule type="cellIs" dxfId="579" priority="57" operator="equal">
      <formula>C102</formula>
    </cfRule>
  </conditionalFormatting>
  <conditionalFormatting sqref="F102">
    <cfRule type="cellIs" dxfId="578" priority="56" operator="equal">
      <formula>E102</formula>
    </cfRule>
  </conditionalFormatting>
  <conditionalFormatting sqref="C102">
    <cfRule type="cellIs" dxfId="577" priority="55" operator="equal">
      <formula>B102</formula>
    </cfRule>
  </conditionalFormatting>
  <conditionalFormatting sqref="D102">
    <cfRule type="cellIs" dxfId="576" priority="54" operator="equal">
      <formula>C102</formula>
    </cfRule>
  </conditionalFormatting>
  <conditionalFormatting sqref="E102:E103">
    <cfRule type="cellIs" dxfId="575" priority="53" operator="equal">
      <formula>D102</formula>
    </cfRule>
  </conditionalFormatting>
  <conditionalFormatting sqref="F102">
    <cfRule type="cellIs" dxfId="574" priority="52" operator="equal">
      <formula>E102</formula>
    </cfRule>
  </conditionalFormatting>
  <conditionalFormatting sqref="C102">
    <cfRule type="cellIs" dxfId="573" priority="51" operator="equal">
      <formula>B102</formula>
    </cfRule>
  </conditionalFormatting>
  <conditionalFormatting sqref="D102">
    <cfRule type="cellIs" dxfId="572" priority="50" operator="equal">
      <formula>C102</formula>
    </cfRule>
  </conditionalFormatting>
  <conditionalFormatting sqref="E102:E103">
    <cfRule type="cellIs" dxfId="571" priority="49" operator="equal">
      <formula>D102</formula>
    </cfRule>
  </conditionalFormatting>
  <conditionalFormatting sqref="F106:F114">
    <cfRule type="cellIs" dxfId="570" priority="45" operator="equal">
      <formula>G106</formula>
    </cfRule>
    <cfRule type="cellIs" dxfId="569" priority="134" operator="equal">
      <formula>E106</formula>
    </cfRule>
  </conditionalFormatting>
  <conditionalFormatting sqref="C118:C119">
    <cfRule type="cellIs" dxfId="568" priority="39" operator="equal">
      <formula>B118</formula>
    </cfRule>
  </conditionalFormatting>
  <conditionalFormatting sqref="D118:E119">
    <cfRule type="cellIs" dxfId="567" priority="40" operator="equal">
      <formula>C118</formula>
    </cfRule>
  </conditionalFormatting>
  <conditionalFormatting sqref="F118:F119">
    <cfRule type="cellIs" dxfId="566" priority="41" operator="equal">
      <formula>G118</formula>
    </cfRule>
    <cfRule type="cellIs" dxfId="565" priority="135" operator="equal">
      <formula>E118</formula>
    </cfRule>
  </conditionalFormatting>
  <conditionalFormatting sqref="C105:C114">
    <cfRule type="cellIs" dxfId="564" priority="35" operator="equal">
      <formula>B105</formula>
    </cfRule>
  </conditionalFormatting>
  <conditionalFormatting sqref="D105:E105 E106:E114">
    <cfRule type="cellIs" dxfId="563" priority="32" operator="equal">
      <formula>C105</formula>
    </cfRule>
  </conditionalFormatting>
  <conditionalFormatting sqref="F105">
    <cfRule type="cellIs" dxfId="562" priority="33" operator="equal">
      <formula>G105</formula>
    </cfRule>
    <cfRule type="cellIs" dxfId="561" priority="136" operator="equal">
      <formula>E105</formula>
    </cfRule>
  </conditionalFormatting>
  <hyperlinks>
    <hyperlink ref="H2" location="'VFA (12E 17 Crew 5 ARS)'!A119" display="AMFOM" xr:uid="{00000000-0004-0000-0300-000000000000}"/>
    <hyperlink ref="I101" location="Inventory!A1" display="Inventory" xr:uid="{00000000-0004-0000-0300-000001000000}"/>
    <hyperlink ref="I100" location="'VFA (12E 17 Crew 5 ARS)'!A1" display="Top" xr:uid="{00000000-0004-0000-0300-000002000000}"/>
    <hyperlink ref="H1" location="Inventory!A1" display="Inventory" xr:uid="{00000000-0004-0000-0300-000003000000}"/>
  </hyperlinks>
  <printOptions horizontalCentered="1" verticalCentered="1"/>
  <pageMargins left="0.5" right="0.25" top="0.5" bottom="0.5" header="0.5" footer="0.5"/>
  <pageSetup scale="3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U133"/>
  <sheetViews>
    <sheetView showGridLines="0" topLeftCell="A21" zoomScaleNormal="100" zoomScaleSheetLayoutView="100" workbookViewId="0">
      <selection activeCell="T50" sqref="T50"/>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196</v>
      </c>
      <c r="B1" s="417"/>
      <c r="C1" s="417"/>
      <c r="D1" s="417"/>
      <c r="E1" s="417"/>
      <c r="F1" s="417"/>
      <c r="G1" s="417"/>
      <c r="H1" s="304" t="s">
        <v>44</v>
      </c>
      <c r="I1" s="104"/>
      <c r="K1" s="87"/>
      <c r="L1" s="148" t="s">
        <v>45</v>
      </c>
      <c r="M1" s="404">
        <v>44835</v>
      </c>
      <c r="N1" s="405"/>
      <c r="O1" s="406"/>
      <c r="P1" s="406"/>
      <c r="AC1" s="104" t="s">
        <v>46</v>
      </c>
      <c r="AD1" s="104">
        <v>9.0299999999999994</v>
      </c>
    </row>
    <row r="2" spans="1:34" s="76" customFormat="1" ht="12.75" x14ac:dyDescent="0.2">
      <c r="A2" s="80" t="s">
        <v>47</v>
      </c>
      <c r="B2" s="81">
        <v>12</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1.4166666666666667</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17</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459</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306</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17</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105.4</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34</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121"/>
      <c r="AD17" s="32"/>
      <c r="AE17" s="32"/>
      <c r="AF17" s="32"/>
      <c r="AG17" s="32"/>
      <c r="AH17" s="32"/>
    </row>
    <row r="18" spans="1:34" s="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9"/>
      <c r="AF18" s="10"/>
      <c r="AG18" s="67"/>
      <c r="AH18" s="66"/>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153</v>
      </c>
      <c r="C21" s="174">
        <f t="shared" si="1"/>
        <v>153</v>
      </c>
      <c r="D21" s="174">
        <f t="shared" si="1"/>
        <v>153</v>
      </c>
      <c r="E21" s="174">
        <f t="shared" si="1"/>
        <v>153</v>
      </c>
      <c r="F21" s="174">
        <f t="shared" si="1"/>
        <v>153</v>
      </c>
      <c r="G21" s="174">
        <f t="shared" si="1"/>
        <v>153</v>
      </c>
      <c r="H21" s="174">
        <f t="shared" si="1"/>
        <v>168.3</v>
      </c>
      <c r="I21" s="174">
        <f t="shared" si="1"/>
        <v>183.6</v>
      </c>
      <c r="J21" s="174">
        <f t="shared" si="1"/>
        <v>198.9</v>
      </c>
      <c r="K21" s="174">
        <f t="shared" si="1"/>
        <v>214.2</v>
      </c>
      <c r="L21" s="174">
        <f t="shared" si="1"/>
        <v>214.2</v>
      </c>
      <c r="M21" s="174">
        <f t="shared" si="1"/>
        <v>214.2</v>
      </c>
      <c r="N21" s="174">
        <f t="shared" si="1"/>
        <v>214.2</v>
      </c>
      <c r="O21" s="174">
        <f t="shared" si="1"/>
        <v>214.2</v>
      </c>
      <c r="P21" s="174">
        <f t="shared" si="1"/>
        <v>214.2</v>
      </c>
      <c r="Q21" s="174">
        <f t="shared" si="1"/>
        <v>122.4</v>
      </c>
      <c r="R21" s="174">
        <f t="shared" si="1"/>
        <v>244.8</v>
      </c>
      <c r="S21" s="174">
        <f t="shared" si="1"/>
        <v>244.8</v>
      </c>
      <c r="T21" s="174">
        <f t="shared" si="1"/>
        <v>244.8</v>
      </c>
      <c r="U21" s="174">
        <f t="shared" si="1"/>
        <v>244.8</v>
      </c>
      <c r="V21" s="174">
        <f t="shared" si="1"/>
        <v>244.8</v>
      </c>
      <c r="W21" s="174">
        <f t="shared" si="1"/>
        <v>214.2</v>
      </c>
      <c r="X21" s="174">
        <f t="shared" si="1"/>
        <v>122.4</v>
      </c>
      <c r="Y21" s="174">
        <f t="shared" si="1"/>
        <v>183.6</v>
      </c>
      <c r="Z21" s="174">
        <f t="shared" si="1"/>
        <v>183.6</v>
      </c>
      <c r="AA21" s="174">
        <f t="shared" si="1"/>
        <v>183.6</v>
      </c>
      <c r="AB21" s="175">
        <f t="shared" si="1"/>
        <v>183.6</v>
      </c>
      <c r="AC21" s="65">
        <f>AC19*$B$8</f>
        <v>122.4</v>
      </c>
      <c r="AD21" s="52"/>
      <c r="AE21" s="52"/>
      <c r="AF21" s="52"/>
      <c r="AG21" s="52"/>
      <c r="AH21" s="52"/>
    </row>
    <row r="22" spans="1:34" s="15" customFormat="1" x14ac:dyDescent="0.2">
      <c r="A22" s="51" t="s">
        <v>110</v>
      </c>
      <c r="B22" s="63">
        <f t="shared" ref="B22:AC22" si="2">B21*$B$5</f>
        <v>229.5</v>
      </c>
      <c r="C22" s="63">
        <f t="shared" si="2"/>
        <v>229.5</v>
      </c>
      <c r="D22" s="63">
        <f t="shared" si="2"/>
        <v>229.5</v>
      </c>
      <c r="E22" s="63">
        <f t="shared" si="2"/>
        <v>229.5</v>
      </c>
      <c r="F22" s="63">
        <f t="shared" si="2"/>
        <v>229.5</v>
      </c>
      <c r="G22" s="63">
        <f t="shared" si="2"/>
        <v>229.5</v>
      </c>
      <c r="H22" s="63">
        <f t="shared" si="2"/>
        <v>252.45000000000002</v>
      </c>
      <c r="I22" s="63">
        <f t="shared" si="2"/>
        <v>275.39999999999998</v>
      </c>
      <c r="J22" s="63">
        <f t="shared" si="2"/>
        <v>298.35000000000002</v>
      </c>
      <c r="K22" s="63">
        <f t="shared" si="2"/>
        <v>321.29999999999995</v>
      </c>
      <c r="L22" s="63">
        <f t="shared" si="2"/>
        <v>321.29999999999995</v>
      </c>
      <c r="M22" s="63">
        <f t="shared" si="2"/>
        <v>321.29999999999995</v>
      </c>
      <c r="N22" s="63">
        <f t="shared" si="2"/>
        <v>321.29999999999995</v>
      </c>
      <c r="O22" s="63">
        <f t="shared" si="2"/>
        <v>321.29999999999995</v>
      </c>
      <c r="P22" s="63">
        <f t="shared" si="2"/>
        <v>321.29999999999995</v>
      </c>
      <c r="Q22" s="63">
        <f t="shared" si="2"/>
        <v>183.60000000000002</v>
      </c>
      <c r="R22" s="63">
        <f t="shared" si="2"/>
        <v>367.20000000000005</v>
      </c>
      <c r="S22" s="63">
        <f t="shared" si="2"/>
        <v>367.20000000000005</v>
      </c>
      <c r="T22" s="63">
        <f t="shared" si="2"/>
        <v>367.20000000000005</v>
      </c>
      <c r="U22" s="63">
        <f t="shared" si="2"/>
        <v>367.20000000000005</v>
      </c>
      <c r="V22" s="63">
        <f t="shared" si="2"/>
        <v>367.20000000000005</v>
      </c>
      <c r="W22" s="63">
        <f t="shared" si="2"/>
        <v>321.29999999999995</v>
      </c>
      <c r="X22" s="63">
        <f t="shared" si="2"/>
        <v>183.60000000000002</v>
      </c>
      <c r="Y22" s="63">
        <f t="shared" si="2"/>
        <v>275.39999999999998</v>
      </c>
      <c r="Z22" s="63">
        <f t="shared" si="2"/>
        <v>275.39999999999998</v>
      </c>
      <c r="AA22" s="63">
        <f t="shared" si="2"/>
        <v>275.39999999999998</v>
      </c>
      <c r="AB22" s="62">
        <f t="shared" si="2"/>
        <v>275.39999999999998</v>
      </c>
      <c r="AC22" s="63">
        <f t="shared" si="2"/>
        <v>183.60000000000002</v>
      </c>
      <c r="AD22" s="61"/>
      <c r="AE22" s="61"/>
      <c r="AF22" s="61"/>
      <c r="AG22" s="61"/>
      <c r="AH22" s="61"/>
    </row>
    <row r="23" spans="1:34" s="15" customFormat="1" x14ac:dyDescent="0.2">
      <c r="A23" s="51" t="s">
        <v>111</v>
      </c>
      <c r="B23" s="143">
        <f>$B$9</f>
        <v>17</v>
      </c>
      <c r="C23" s="143">
        <f t="shared" ref="C23:AC23" si="3">$B$9</f>
        <v>17</v>
      </c>
      <c r="D23" s="143">
        <f t="shared" si="3"/>
        <v>17</v>
      </c>
      <c r="E23" s="143">
        <f t="shared" si="3"/>
        <v>17</v>
      </c>
      <c r="F23" s="143">
        <f t="shared" si="3"/>
        <v>17</v>
      </c>
      <c r="G23" s="143">
        <f t="shared" si="3"/>
        <v>17</v>
      </c>
      <c r="H23" s="143">
        <f t="shared" si="3"/>
        <v>17</v>
      </c>
      <c r="I23" s="143">
        <f t="shared" si="3"/>
        <v>17</v>
      </c>
      <c r="J23" s="143">
        <f t="shared" si="3"/>
        <v>17</v>
      </c>
      <c r="K23" s="143">
        <f t="shared" si="3"/>
        <v>17</v>
      </c>
      <c r="L23" s="143">
        <f t="shared" si="3"/>
        <v>17</v>
      </c>
      <c r="M23" s="143">
        <f t="shared" si="3"/>
        <v>17</v>
      </c>
      <c r="N23" s="143">
        <f t="shared" si="3"/>
        <v>17</v>
      </c>
      <c r="O23" s="143">
        <f t="shared" si="3"/>
        <v>17</v>
      </c>
      <c r="P23" s="143">
        <f t="shared" si="3"/>
        <v>17</v>
      </c>
      <c r="Q23" s="143">
        <f t="shared" si="3"/>
        <v>17</v>
      </c>
      <c r="R23" s="143">
        <f t="shared" si="3"/>
        <v>17</v>
      </c>
      <c r="S23" s="143">
        <f t="shared" si="3"/>
        <v>17</v>
      </c>
      <c r="T23" s="143">
        <f t="shared" si="3"/>
        <v>17</v>
      </c>
      <c r="U23" s="143">
        <f t="shared" si="3"/>
        <v>17</v>
      </c>
      <c r="V23" s="143">
        <f t="shared" si="3"/>
        <v>17</v>
      </c>
      <c r="W23" s="143">
        <f t="shared" si="3"/>
        <v>17</v>
      </c>
      <c r="X23" s="143">
        <f t="shared" si="3"/>
        <v>17</v>
      </c>
      <c r="Y23" s="143">
        <f t="shared" si="3"/>
        <v>17</v>
      </c>
      <c r="Z23" s="143">
        <f t="shared" si="3"/>
        <v>17</v>
      </c>
      <c r="AA23" s="143">
        <f t="shared" si="3"/>
        <v>17</v>
      </c>
      <c r="AB23" s="147">
        <f t="shared" si="3"/>
        <v>17</v>
      </c>
      <c r="AC23" s="143">
        <f t="shared" si="3"/>
        <v>17</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105.4</v>
      </c>
      <c r="K24" s="143">
        <f t="shared" si="4"/>
        <v>0</v>
      </c>
      <c r="L24" s="143">
        <f t="shared" si="4"/>
        <v>105.4</v>
      </c>
      <c r="M24" s="143">
        <f t="shared" si="4"/>
        <v>105.4</v>
      </c>
      <c r="N24" s="143">
        <f t="shared" si="4"/>
        <v>0</v>
      </c>
      <c r="O24" s="143">
        <f t="shared" si="4"/>
        <v>0</v>
      </c>
      <c r="P24" s="143">
        <f t="shared" si="4"/>
        <v>105.4</v>
      </c>
      <c r="Q24" s="143">
        <f t="shared" si="4"/>
        <v>0</v>
      </c>
      <c r="R24" s="143">
        <f t="shared" si="4"/>
        <v>105.4</v>
      </c>
      <c r="S24" s="143">
        <f t="shared" si="4"/>
        <v>105.4</v>
      </c>
      <c r="T24" s="143">
        <f t="shared" si="4"/>
        <v>105.4</v>
      </c>
      <c r="U24" s="143">
        <f t="shared" si="4"/>
        <v>105.4</v>
      </c>
      <c r="V24" s="143">
        <f t="shared" si="4"/>
        <v>105.4</v>
      </c>
      <c r="W24" s="143">
        <f t="shared" si="4"/>
        <v>105.4</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246.5</v>
      </c>
      <c r="C25" s="63">
        <f t="shared" ref="C25:AB25" si="5">C21*$B$5+SUM(C23:C24)</f>
        <v>246.5</v>
      </c>
      <c r="D25" s="63">
        <f t="shared" si="5"/>
        <v>246.5</v>
      </c>
      <c r="E25" s="63">
        <f t="shared" si="5"/>
        <v>246.5</v>
      </c>
      <c r="F25" s="63">
        <f t="shared" si="5"/>
        <v>246.5</v>
      </c>
      <c r="G25" s="63">
        <f t="shared" si="5"/>
        <v>246.5</v>
      </c>
      <c r="H25" s="63">
        <f t="shared" si="5"/>
        <v>269.45000000000005</v>
      </c>
      <c r="I25" s="63">
        <f t="shared" si="5"/>
        <v>292.39999999999998</v>
      </c>
      <c r="J25" s="63">
        <f t="shared" si="5"/>
        <v>420.75</v>
      </c>
      <c r="K25" s="63">
        <f t="shared" si="5"/>
        <v>338.29999999999995</v>
      </c>
      <c r="L25" s="63">
        <f t="shared" si="5"/>
        <v>443.69999999999993</v>
      </c>
      <c r="M25" s="63">
        <f t="shared" si="5"/>
        <v>443.69999999999993</v>
      </c>
      <c r="N25" s="63">
        <f t="shared" si="5"/>
        <v>338.29999999999995</v>
      </c>
      <c r="O25" s="63">
        <f t="shared" si="5"/>
        <v>338.29999999999995</v>
      </c>
      <c r="P25" s="63">
        <f t="shared" si="5"/>
        <v>443.69999999999993</v>
      </c>
      <c r="Q25" s="63">
        <f t="shared" si="5"/>
        <v>200.60000000000002</v>
      </c>
      <c r="R25" s="63">
        <f t="shared" si="5"/>
        <v>489.6</v>
      </c>
      <c r="S25" s="63">
        <f t="shared" si="5"/>
        <v>489.6</v>
      </c>
      <c r="T25" s="63">
        <f t="shared" si="5"/>
        <v>489.6</v>
      </c>
      <c r="U25" s="63">
        <f t="shared" si="5"/>
        <v>489.6</v>
      </c>
      <c r="V25" s="63">
        <f t="shared" si="5"/>
        <v>489.6</v>
      </c>
      <c r="W25" s="63">
        <f t="shared" si="5"/>
        <v>443.69999999999993</v>
      </c>
      <c r="X25" s="63">
        <f t="shared" si="5"/>
        <v>200.60000000000002</v>
      </c>
      <c r="Y25" s="63">
        <f t="shared" si="5"/>
        <v>292.39999999999998</v>
      </c>
      <c r="Z25" s="63">
        <f t="shared" si="5"/>
        <v>292.39999999999998</v>
      </c>
      <c r="AA25" s="63">
        <f t="shared" si="5"/>
        <v>292.39999999999998</v>
      </c>
      <c r="AB25" s="62">
        <f t="shared" si="5"/>
        <v>292.39999999999998</v>
      </c>
      <c r="AC25" s="63">
        <f>AC21*$B$5+SUM(AC23:AC24)</f>
        <v>200.60000000000002</v>
      </c>
      <c r="AD25" s="61"/>
      <c r="AE25" s="61"/>
      <c r="AF25" s="61"/>
      <c r="AG25" s="61"/>
      <c r="AH25" s="61"/>
    </row>
    <row r="26" spans="1:34" s="15" customFormat="1" x14ac:dyDescent="0.2">
      <c r="A26" s="40" t="s">
        <v>114</v>
      </c>
      <c r="B26" s="60">
        <f t="shared" ref="B26:AC26" si="6">-IF(ISBLANK(B97),0,MIN(B$22*$H$10,B$22-$B$7*$H$9))</f>
        <v>-45.899999999999977</v>
      </c>
      <c r="C26" s="60">
        <f t="shared" si="6"/>
        <v>-45.899999999999977</v>
      </c>
      <c r="D26" s="60">
        <f t="shared" si="6"/>
        <v>-45.899999999999977</v>
      </c>
      <c r="E26" s="60">
        <f t="shared" si="6"/>
        <v>0</v>
      </c>
      <c r="F26" s="60">
        <f t="shared" si="6"/>
        <v>-45.899999999999977</v>
      </c>
      <c r="G26" s="60">
        <f t="shared" si="6"/>
        <v>-45.899999999999977</v>
      </c>
      <c r="H26" s="60">
        <f t="shared" si="6"/>
        <v>-68.849999999999994</v>
      </c>
      <c r="I26" s="60">
        <f t="shared" si="6"/>
        <v>-77.111999999999995</v>
      </c>
      <c r="J26" s="60">
        <f t="shared" si="6"/>
        <v>0</v>
      </c>
      <c r="K26" s="60">
        <f t="shared" si="6"/>
        <v>0</v>
      </c>
      <c r="L26" s="60">
        <f t="shared" si="6"/>
        <v>0</v>
      </c>
      <c r="M26" s="60">
        <f t="shared" si="6"/>
        <v>0</v>
      </c>
      <c r="N26" s="60">
        <f t="shared" si="6"/>
        <v>-89.963999999999999</v>
      </c>
      <c r="O26" s="60">
        <f t="shared" si="6"/>
        <v>-89.963999999999999</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-77.111999999999995</v>
      </c>
      <c r="Z26" s="60">
        <f t="shared" si="6"/>
        <v>-77.111999999999995</v>
      </c>
      <c r="AA26" s="60">
        <f t="shared" si="6"/>
        <v>-77.111999999999995</v>
      </c>
      <c r="AB26" s="59">
        <f t="shared" si="6"/>
        <v>-77.111999999999995</v>
      </c>
      <c r="AC26" s="60">
        <f t="shared" si="6"/>
        <v>0</v>
      </c>
      <c r="AD26" s="61"/>
      <c r="AE26" s="61"/>
      <c r="AF26" s="61"/>
      <c r="AG26" s="61"/>
      <c r="AH26" s="61"/>
    </row>
    <row r="27" spans="1:34" s="15" customFormat="1" x14ac:dyDescent="0.2">
      <c r="A27" s="51" t="s">
        <v>115</v>
      </c>
      <c r="B27" s="60">
        <f t="shared" ref="B27:AC27" si="7">SUM(B25:B26)</f>
        <v>200.60000000000002</v>
      </c>
      <c r="C27" s="60">
        <f t="shared" si="7"/>
        <v>200.60000000000002</v>
      </c>
      <c r="D27" s="60">
        <f t="shared" si="7"/>
        <v>200.60000000000002</v>
      </c>
      <c r="E27" s="60">
        <f t="shared" si="7"/>
        <v>246.5</v>
      </c>
      <c r="F27" s="60">
        <f t="shared" si="7"/>
        <v>200.60000000000002</v>
      </c>
      <c r="G27" s="60">
        <f t="shared" si="7"/>
        <v>200.60000000000002</v>
      </c>
      <c r="H27" s="60">
        <f t="shared" si="7"/>
        <v>200.60000000000005</v>
      </c>
      <c r="I27" s="60">
        <f t="shared" si="7"/>
        <v>215.28799999999998</v>
      </c>
      <c r="J27" s="60">
        <f t="shared" si="7"/>
        <v>420.75</v>
      </c>
      <c r="K27" s="60">
        <f t="shared" si="7"/>
        <v>338.29999999999995</v>
      </c>
      <c r="L27" s="60">
        <f t="shared" si="7"/>
        <v>443.69999999999993</v>
      </c>
      <c r="M27" s="60">
        <f t="shared" si="7"/>
        <v>443.69999999999993</v>
      </c>
      <c r="N27" s="60">
        <f t="shared" si="7"/>
        <v>248.33599999999996</v>
      </c>
      <c r="O27" s="60">
        <f t="shared" si="7"/>
        <v>248.33599999999996</v>
      </c>
      <c r="P27" s="60">
        <f t="shared" si="7"/>
        <v>443.69999999999993</v>
      </c>
      <c r="Q27" s="60">
        <f t="shared" si="7"/>
        <v>200.60000000000002</v>
      </c>
      <c r="R27" s="60">
        <f t="shared" si="7"/>
        <v>489.6</v>
      </c>
      <c r="S27" s="60">
        <f t="shared" si="7"/>
        <v>489.6</v>
      </c>
      <c r="T27" s="60">
        <f t="shared" si="7"/>
        <v>489.6</v>
      </c>
      <c r="U27" s="60">
        <f t="shared" si="7"/>
        <v>489.6</v>
      </c>
      <c r="V27" s="60">
        <f t="shared" si="7"/>
        <v>489.6</v>
      </c>
      <c r="W27" s="60">
        <f t="shared" si="7"/>
        <v>443.69999999999993</v>
      </c>
      <c r="X27" s="60">
        <f t="shared" si="7"/>
        <v>200.60000000000002</v>
      </c>
      <c r="Y27" s="60">
        <f t="shared" si="7"/>
        <v>215.28799999999998</v>
      </c>
      <c r="Z27" s="60">
        <f t="shared" si="7"/>
        <v>215.28799999999998</v>
      </c>
      <c r="AA27" s="60">
        <f t="shared" si="7"/>
        <v>215.28799999999998</v>
      </c>
      <c r="AB27" s="59">
        <f t="shared" si="7"/>
        <v>215.28799999999998</v>
      </c>
      <c r="AC27" s="60">
        <f t="shared" si="7"/>
        <v>200.60000000000002</v>
      </c>
      <c r="AD27" s="61"/>
      <c r="AE27" s="61"/>
      <c r="AF27" s="61"/>
      <c r="AG27" s="61"/>
      <c r="AH27" s="61"/>
    </row>
    <row r="28" spans="1:34" s="15" customFormat="1" x14ac:dyDescent="0.2">
      <c r="A28" s="40" t="s">
        <v>116</v>
      </c>
      <c r="B28" s="60">
        <f>AVERAGE(AA22:AB22,B22)</f>
        <v>260.09999999999997</v>
      </c>
      <c r="C28" s="60">
        <f>AVERAGE(AB22,B22:C22)</f>
        <v>244.79999999999998</v>
      </c>
      <c r="D28" s="60">
        <f t="shared" ref="D28:AB28" si="8">AVERAGE(B22:D22)</f>
        <v>229.5</v>
      </c>
      <c r="E28" s="60">
        <f t="shared" si="8"/>
        <v>229.5</v>
      </c>
      <c r="F28" s="60">
        <f t="shared" si="8"/>
        <v>229.5</v>
      </c>
      <c r="G28" s="60">
        <f t="shared" si="8"/>
        <v>229.5</v>
      </c>
      <c r="H28" s="60">
        <f t="shared" si="8"/>
        <v>237.15</v>
      </c>
      <c r="I28" s="60">
        <f t="shared" si="8"/>
        <v>252.45000000000002</v>
      </c>
      <c r="J28" s="60">
        <f t="shared" si="8"/>
        <v>275.40000000000003</v>
      </c>
      <c r="K28" s="60">
        <f t="shared" si="8"/>
        <v>298.34999999999997</v>
      </c>
      <c r="L28" s="60">
        <f t="shared" si="8"/>
        <v>313.64999999999998</v>
      </c>
      <c r="M28" s="60">
        <f t="shared" si="8"/>
        <v>321.29999999999995</v>
      </c>
      <c r="N28" s="60">
        <f t="shared" si="8"/>
        <v>321.29999999999995</v>
      </c>
      <c r="O28" s="60">
        <f t="shared" si="8"/>
        <v>321.29999999999995</v>
      </c>
      <c r="P28" s="60">
        <f t="shared" si="8"/>
        <v>321.29999999999995</v>
      </c>
      <c r="Q28" s="60">
        <f t="shared" si="8"/>
        <v>275.39999999999998</v>
      </c>
      <c r="R28" s="60">
        <f t="shared" si="8"/>
        <v>290.7</v>
      </c>
      <c r="S28" s="60">
        <f t="shared" si="8"/>
        <v>306.00000000000006</v>
      </c>
      <c r="T28" s="60">
        <f t="shared" si="8"/>
        <v>367.20000000000005</v>
      </c>
      <c r="U28" s="60">
        <f t="shared" si="8"/>
        <v>367.20000000000005</v>
      </c>
      <c r="V28" s="60">
        <f t="shared" si="8"/>
        <v>367.20000000000005</v>
      </c>
      <c r="W28" s="60">
        <f t="shared" si="8"/>
        <v>351.90000000000003</v>
      </c>
      <c r="X28" s="60">
        <f t="shared" si="8"/>
        <v>290.7</v>
      </c>
      <c r="Y28" s="60">
        <f t="shared" si="8"/>
        <v>260.09999999999997</v>
      </c>
      <c r="Z28" s="60">
        <f t="shared" si="8"/>
        <v>244.79999999999998</v>
      </c>
      <c r="AA28" s="60">
        <f t="shared" si="8"/>
        <v>275.39999999999998</v>
      </c>
      <c r="AB28" s="59">
        <f t="shared" si="8"/>
        <v>275.39999999999998</v>
      </c>
      <c r="AC28" s="60">
        <f>SUM(AC25:AC26)</f>
        <v>200.60000000000002</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c r="AD29" s="32"/>
      <c r="AE29" s="32"/>
      <c r="AF29" s="32"/>
      <c r="AG29" s="32"/>
      <c r="AH29" s="32"/>
    </row>
    <row r="30" spans="1:34" s="15" customFormat="1" x14ac:dyDescent="0.2">
      <c r="A30" s="40" t="s">
        <v>118</v>
      </c>
      <c r="B30" s="60">
        <f t="shared" ref="B30:AC30" si="9">IF(ISBLANK(B97),0,$B$11)</f>
        <v>34</v>
      </c>
      <c r="C30" s="60">
        <f t="shared" si="9"/>
        <v>34</v>
      </c>
      <c r="D30" s="60">
        <f t="shared" si="9"/>
        <v>34</v>
      </c>
      <c r="E30" s="60">
        <f t="shared" si="9"/>
        <v>0</v>
      </c>
      <c r="F30" s="60">
        <f t="shared" si="9"/>
        <v>34</v>
      </c>
      <c r="G30" s="60">
        <f t="shared" si="9"/>
        <v>34</v>
      </c>
      <c r="H30" s="60">
        <f t="shared" si="9"/>
        <v>34</v>
      </c>
      <c r="I30" s="60">
        <f t="shared" si="9"/>
        <v>34</v>
      </c>
      <c r="J30" s="60">
        <f t="shared" si="9"/>
        <v>0</v>
      </c>
      <c r="K30" s="60">
        <f t="shared" si="9"/>
        <v>0</v>
      </c>
      <c r="L30" s="60">
        <f t="shared" si="9"/>
        <v>0</v>
      </c>
      <c r="M30" s="60">
        <f t="shared" si="9"/>
        <v>0</v>
      </c>
      <c r="N30" s="60">
        <f t="shared" si="9"/>
        <v>34</v>
      </c>
      <c r="O30" s="60">
        <f t="shared" si="9"/>
        <v>34</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34</v>
      </c>
      <c r="Z30" s="60">
        <f t="shared" si="9"/>
        <v>34</v>
      </c>
      <c r="AA30" s="60">
        <f t="shared" si="9"/>
        <v>34</v>
      </c>
      <c r="AB30" s="59">
        <f t="shared" si="9"/>
        <v>34</v>
      </c>
      <c r="AC30" s="63">
        <f t="shared" si="9"/>
        <v>34</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122"/>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0.45499579579579574</v>
      </c>
      <c r="C34" s="223">
        <f t="shared" ref="C34:AC34" si="11">((C36*$B$123)/$B$2)</f>
        <v>0.45499579579579574</v>
      </c>
      <c r="D34" s="223">
        <f t="shared" si="11"/>
        <v>0.45499579579579574</v>
      </c>
      <c r="E34" s="223">
        <f t="shared" si="11"/>
        <v>0.45499579579579574</v>
      </c>
      <c r="F34" s="223">
        <f t="shared" si="11"/>
        <v>0.45499579579579574</v>
      </c>
      <c r="G34" s="223">
        <f t="shared" si="11"/>
        <v>0.45499579579579574</v>
      </c>
      <c r="H34" s="223">
        <f t="shared" si="11"/>
        <v>0.51999519519519521</v>
      </c>
      <c r="I34" s="223">
        <f t="shared" si="11"/>
        <v>0.51999519519519521</v>
      </c>
      <c r="J34" s="223">
        <f t="shared" si="11"/>
        <v>0.51999519519519521</v>
      </c>
      <c r="K34" s="223">
        <f t="shared" si="11"/>
        <v>0.58499459459459457</v>
      </c>
      <c r="L34" s="223">
        <f t="shared" si="11"/>
        <v>0.58499459459459457</v>
      </c>
      <c r="M34" s="223">
        <f t="shared" si="11"/>
        <v>0.58499459459459457</v>
      </c>
      <c r="N34" s="223">
        <f t="shared" si="11"/>
        <v>0.64999399399399393</v>
      </c>
      <c r="O34" s="223">
        <f t="shared" si="11"/>
        <v>0.64999399399399393</v>
      </c>
      <c r="P34" s="223">
        <f t="shared" si="11"/>
        <v>0.64999399399399393</v>
      </c>
      <c r="Q34" s="223">
        <f t="shared" si="11"/>
        <v>0.64999399399399393</v>
      </c>
      <c r="R34" s="223">
        <f t="shared" si="11"/>
        <v>0.64999399399399393</v>
      </c>
      <c r="S34" s="223">
        <f t="shared" si="11"/>
        <v>0.64999399399399393</v>
      </c>
      <c r="T34" s="223">
        <f t="shared" si="11"/>
        <v>0.64999399399399393</v>
      </c>
      <c r="U34" s="223">
        <f t="shared" si="11"/>
        <v>0.64999399399399393</v>
      </c>
      <c r="V34" s="223">
        <f t="shared" si="11"/>
        <v>0.64999399399399393</v>
      </c>
      <c r="W34" s="223">
        <f t="shared" si="11"/>
        <v>0.64999399399399393</v>
      </c>
      <c r="X34" s="223">
        <f t="shared" si="11"/>
        <v>0.64999399399399393</v>
      </c>
      <c r="Y34" s="223">
        <f t="shared" si="11"/>
        <v>0.64999399399399393</v>
      </c>
      <c r="Z34" s="223">
        <f t="shared" si="11"/>
        <v>0.64999399399399393</v>
      </c>
      <c r="AA34" s="223">
        <f t="shared" si="11"/>
        <v>0.64999399399399393</v>
      </c>
      <c r="AB34" s="223">
        <f t="shared" si="11"/>
        <v>0.64999399399399393</v>
      </c>
      <c r="AC34" s="223">
        <f t="shared" si="11"/>
        <v>0.45499579579579574</v>
      </c>
      <c r="AD34" s="52"/>
      <c r="AE34" s="52"/>
      <c r="AF34" s="52"/>
      <c r="AG34" s="52"/>
      <c r="AH34" s="52"/>
    </row>
    <row r="35" spans="1:34" s="15" customFormat="1" x14ac:dyDescent="0.2">
      <c r="A35" s="51" t="s">
        <v>123</v>
      </c>
      <c r="B35" s="50">
        <f t="shared" ref="B35:AC35" si="12">ROUND($B$2*B$32,2)</f>
        <v>8.4</v>
      </c>
      <c r="C35" s="50">
        <f t="shared" si="12"/>
        <v>8.4</v>
      </c>
      <c r="D35" s="50">
        <f t="shared" si="12"/>
        <v>8.4</v>
      </c>
      <c r="E35" s="50">
        <f t="shared" si="12"/>
        <v>8.4</v>
      </c>
      <c r="F35" s="50">
        <f t="shared" si="12"/>
        <v>8.4</v>
      </c>
      <c r="G35" s="50">
        <f t="shared" si="12"/>
        <v>8.4</v>
      </c>
      <c r="H35" s="50">
        <f t="shared" si="12"/>
        <v>9.6</v>
      </c>
      <c r="I35" s="50">
        <f t="shared" si="12"/>
        <v>9.6</v>
      </c>
      <c r="J35" s="50">
        <f t="shared" si="12"/>
        <v>9.6</v>
      </c>
      <c r="K35" s="50">
        <f t="shared" si="12"/>
        <v>10.8</v>
      </c>
      <c r="L35" s="50">
        <f t="shared" si="12"/>
        <v>10.8</v>
      </c>
      <c r="M35" s="50">
        <f t="shared" si="12"/>
        <v>10.8</v>
      </c>
      <c r="N35" s="50">
        <f t="shared" si="12"/>
        <v>12</v>
      </c>
      <c r="O35" s="50">
        <f t="shared" si="12"/>
        <v>12</v>
      </c>
      <c r="P35" s="50">
        <f t="shared" si="12"/>
        <v>12</v>
      </c>
      <c r="Q35" s="50">
        <f t="shared" si="12"/>
        <v>12</v>
      </c>
      <c r="R35" s="50">
        <f t="shared" si="12"/>
        <v>12</v>
      </c>
      <c r="S35" s="50">
        <f t="shared" si="12"/>
        <v>12</v>
      </c>
      <c r="T35" s="50">
        <f t="shared" si="12"/>
        <v>12</v>
      </c>
      <c r="U35" s="50">
        <f t="shared" si="12"/>
        <v>12</v>
      </c>
      <c r="V35" s="50">
        <f t="shared" si="12"/>
        <v>12</v>
      </c>
      <c r="W35" s="50">
        <f t="shared" si="12"/>
        <v>12</v>
      </c>
      <c r="X35" s="50">
        <f t="shared" si="12"/>
        <v>12</v>
      </c>
      <c r="Y35" s="50">
        <f t="shared" si="12"/>
        <v>12</v>
      </c>
      <c r="Z35" s="50">
        <f t="shared" si="12"/>
        <v>12</v>
      </c>
      <c r="AA35" s="50">
        <f t="shared" si="12"/>
        <v>12</v>
      </c>
      <c r="AB35" s="49">
        <f t="shared" si="12"/>
        <v>12</v>
      </c>
      <c r="AC35" s="50">
        <f t="shared" si="12"/>
        <v>8.4</v>
      </c>
      <c r="AD35" s="52"/>
      <c r="AE35" s="52"/>
      <c r="AF35" s="52"/>
      <c r="AG35" s="52"/>
      <c r="AH35" s="52"/>
    </row>
    <row r="36" spans="1:34" x14ac:dyDescent="0.2">
      <c r="A36" s="51" t="s">
        <v>124</v>
      </c>
      <c r="B36" s="50">
        <f t="shared" ref="B36:AC36" si="13">ROUND($B$2*B$33,2)</f>
        <v>6.72</v>
      </c>
      <c r="C36" s="50">
        <f t="shared" si="13"/>
        <v>6.72</v>
      </c>
      <c r="D36" s="50">
        <f t="shared" si="13"/>
        <v>6.72</v>
      </c>
      <c r="E36" s="50">
        <f t="shared" si="13"/>
        <v>6.72</v>
      </c>
      <c r="F36" s="50">
        <f t="shared" si="13"/>
        <v>6.72</v>
      </c>
      <c r="G36" s="50">
        <f t="shared" si="13"/>
        <v>6.72</v>
      </c>
      <c r="H36" s="50">
        <f t="shared" si="13"/>
        <v>7.68</v>
      </c>
      <c r="I36" s="50">
        <f t="shared" si="13"/>
        <v>7.68</v>
      </c>
      <c r="J36" s="50">
        <f t="shared" si="13"/>
        <v>7.68</v>
      </c>
      <c r="K36" s="50">
        <f t="shared" si="13"/>
        <v>8.64</v>
      </c>
      <c r="L36" s="50">
        <f t="shared" si="13"/>
        <v>8.64</v>
      </c>
      <c r="M36" s="50">
        <f t="shared" si="13"/>
        <v>8.64</v>
      </c>
      <c r="N36" s="50">
        <f t="shared" si="13"/>
        <v>9.6</v>
      </c>
      <c r="O36" s="50">
        <f t="shared" si="13"/>
        <v>9.6</v>
      </c>
      <c r="P36" s="50">
        <f t="shared" si="13"/>
        <v>9.6</v>
      </c>
      <c r="Q36" s="50">
        <f t="shared" si="13"/>
        <v>9.6</v>
      </c>
      <c r="R36" s="50">
        <f t="shared" si="13"/>
        <v>9.6</v>
      </c>
      <c r="S36" s="50">
        <f t="shared" si="13"/>
        <v>9.6</v>
      </c>
      <c r="T36" s="50">
        <f t="shared" si="13"/>
        <v>9.6</v>
      </c>
      <c r="U36" s="50">
        <f t="shared" si="13"/>
        <v>9.6</v>
      </c>
      <c r="V36" s="50">
        <f t="shared" si="13"/>
        <v>9.6</v>
      </c>
      <c r="W36" s="50">
        <f t="shared" si="13"/>
        <v>9.6</v>
      </c>
      <c r="X36" s="50">
        <f t="shared" si="13"/>
        <v>9.6</v>
      </c>
      <c r="Y36" s="50">
        <f t="shared" si="13"/>
        <v>9.6</v>
      </c>
      <c r="Z36" s="50">
        <f t="shared" si="13"/>
        <v>9.6</v>
      </c>
      <c r="AA36" s="50">
        <f t="shared" si="13"/>
        <v>9.6</v>
      </c>
      <c r="AB36" s="49">
        <f t="shared" si="13"/>
        <v>9.6</v>
      </c>
      <c r="AC36" s="50">
        <f t="shared" si="13"/>
        <v>6.72</v>
      </c>
      <c r="AD36" s="32"/>
      <c r="AE36" s="32"/>
      <c r="AF36" s="32"/>
      <c r="AG36" s="32"/>
      <c r="AH36" s="32"/>
    </row>
    <row r="37" spans="1:34" x14ac:dyDescent="0.2">
      <c r="A37" s="337" t="s">
        <v>125</v>
      </c>
      <c r="B37" s="353">
        <f>B34*$B$2</f>
        <v>5.4599495495495489</v>
      </c>
      <c r="C37" s="353">
        <f t="shared" ref="C37:AC37" si="14">C34*$B$2</f>
        <v>5.4599495495495489</v>
      </c>
      <c r="D37" s="353">
        <f t="shared" si="14"/>
        <v>5.4599495495495489</v>
      </c>
      <c r="E37" s="353">
        <f t="shared" si="14"/>
        <v>5.4599495495495489</v>
      </c>
      <c r="F37" s="353">
        <f t="shared" si="14"/>
        <v>5.4599495495495489</v>
      </c>
      <c r="G37" s="353">
        <f t="shared" si="14"/>
        <v>5.4599495495495489</v>
      </c>
      <c r="H37" s="353">
        <f t="shared" si="14"/>
        <v>6.2399423423423421</v>
      </c>
      <c r="I37" s="353">
        <f t="shared" si="14"/>
        <v>6.2399423423423421</v>
      </c>
      <c r="J37" s="353">
        <f t="shared" si="14"/>
        <v>6.2399423423423421</v>
      </c>
      <c r="K37" s="353">
        <f t="shared" si="14"/>
        <v>7.0199351351351353</v>
      </c>
      <c r="L37" s="353">
        <f t="shared" si="14"/>
        <v>7.0199351351351353</v>
      </c>
      <c r="M37" s="353">
        <f t="shared" si="14"/>
        <v>7.0199351351351353</v>
      </c>
      <c r="N37" s="353">
        <f t="shared" si="14"/>
        <v>7.7999279279279268</v>
      </c>
      <c r="O37" s="353">
        <f t="shared" si="14"/>
        <v>7.7999279279279268</v>
      </c>
      <c r="P37" s="353">
        <f t="shared" si="14"/>
        <v>7.7999279279279268</v>
      </c>
      <c r="Q37" s="353">
        <f t="shared" si="14"/>
        <v>7.7999279279279268</v>
      </c>
      <c r="R37" s="353">
        <f t="shared" si="14"/>
        <v>7.7999279279279268</v>
      </c>
      <c r="S37" s="353">
        <f t="shared" si="14"/>
        <v>7.7999279279279268</v>
      </c>
      <c r="T37" s="353">
        <f t="shared" si="14"/>
        <v>7.7999279279279268</v>
      </c>
      <c r="U37" s="353">
        <f t="shared" si="14"/>
        <v>7.7999279279279268</v>
      </c>
      <c r="V37" s="353">
        <f t="shared" si="14"/>
        <v>7.7999279279279268</v>
      </c>
      <c r="W37" s="353">
        <f t="shared" si="14"/>
        <v>7.7999279279279268</v>
      </c>
      <c r="X37" s="353">
        <f t="shared" si="14"/>
        <v>7.7999279279279268</v>
      </c>
      <c r="Y37" s="353">
        <f t="shared" si="14"/>
        <v>7.7999279279279268</v>
      </c>
      <c r="Z37" s="353">
        <f t="shared" si="14"/>
        <v>7.7999279279279268</v>
      </c>
      <c r="AA37" s="353">
        <f t="shared" si="14"/>
        <v>7.7999279279279268</v>
      </c>
      <c r="AB37" s="353">
        <f t="shared" si="14"/>
        <v>7.7999279279279268</v>
      </c>
      <c r="AC37" s="353">
        <f t="shared" si="14"/>
        <v>5.4599495495495489</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4.6708237837837823</v>
      </c>
      <c r="C39" s="314">
        <f t="shared" ref="C39:AC39" si="15">C$36*$B124</f>
        <v>4.6708237837837823</v>
      </c>
      <c r="D39" s="314">
        <f t="shared" si="15"/>
        <v>4.6708237837837823</v>
      </c>
      <c r="E39" s="314">
        <f t="shared" si="15"/>
        <v>4.6708237837837823</v>
      </c>
      <c r="F39" s="314">
        <f t="shared" si="15"/>
        <v>4.6708237837837823</v>
      </c>
      <c r="G39" s="314">
        <f t="shared" si="15"/>
        <v>4.6708237837837823</v>
      </c>
      <c r="H39" s="314">
        <f t="shared" si="15"/>
        <v>5.3380843243243223</v>
      </c>
      <c r="I39" s="314">
        <f t="shared" si="15"/>
        <v>5.3380843243243223</v>
      </c>
      <c r="J39" s="314">
        <f t="shared" si="15"/>
        <v>5.3380843243243223</v>
      </c>
      <c r="K39" s="314">
        <f t="shared" si="15"/>
        <v>6.0053448648648633</v>
      </c>
      <c r="L39" s="314">
        <f t="shared" si="15"/>
        <v>6.0053448648648633</v>
      </c>
      <c r="M39" s="314">
        <f t="shared" si="15"/>
        <v>6.0053448648648633</v>
      </c>
      <c r="N39" s="314">
        <f t="shared" si="15"/>
        <v>6.6726054054054034</v>
      </c>
      <c r="O39" s="314">
        <f t="shared" si="15"/>
        <v>6.6726054054054034</v>
      </c>
      <c r="P39" s="314">
        <f t="shared" si="15"/>
        <v>6.6726054054054034</v>
      </c>
      <c r="Q39" s="314">
        <f t="shared" si="15"/>
        <v>6.6726054054054034</v>
      </c>
      <c r="R39" s="314">
        <f t="shared" si="15"/>
        <v>6.6726054054054034</v>
      </c>
      <c r="S39" s="314">
        <f t="shared" si="15"/>
        <v>6.6726054054054034</v>
      </c>
      <c r="T39" s="314">
        <f t="shared" si="15"/>
        <v>6.6726054054054034</v>
      </c>
      <c r="U39" s="314">
        <f t="shared" si="15"/>
        <v>6.6726054054054034</v>
      </c>
      <c r="V39" s="314">
        <f t="shared" si="15"/>
        <v>6.6726054054054034</v>
      </c>
      <c r="W39" s="314">
        <f t="shared" si="15"/>
        <v>6.6726054054054034</v>
      </c>
      <c r="X39" s="314">
        <f t="shared" si="15"/>
        <v>6.6726054054054034</v>
      </c>
      <c r="Y39" s="314">
        <f t="shared" si="15"/>
        <v>6.6726054054054034</v>
      </c>
      <c r="Z39" s="314">
        <f t="shared" si="15"/>
        <v>6.6726054054054034</v>
      </c>
      <c r="AA39" s="314">
        <f t="shared" si="15"/>
        <v>6.6726054054054034</v>
      </c>
      <c r="AB39" s="314">
        <f t="shared" si="15"/>
        <v>6.6726054054054034</v>
      </c>
      <c r="AC39" s="314">
        <f t="shared" si="15"/>
        <v>4.6708237837837823</v>
      </c>
      <c r="AD39" s="271"/>
      <c r="AE39" s="271"/>
    </row>
    <row r="40" spans="1:34" s="308" customFormat="1" ht="12.75" x14ac:dyDescent="0.2">
      <c r="A40" s="326" t="s">
        <v>128</v>
      </c>
      <c r="B40" s="314">
        <f t="shared" ref="B40:AC48" si="16">B$36*$B125</f>
        <v>1.0810118918918916</v>
      </c>
      <c r="C40" s="314">
        <f t="shared" si="16"/>
        <v>1.0810118918918916</v>
      </c>
      <c r="D40" s="314">
        <f t="shared" si="16"/>
        <v>1.0810118918918916</v>
      </c>
      <c r="E40" s="314">
        <f t="shared" si="16"/>
        <v>1.0810118918918916</v>
      </c>
      <c r="F40" s="314">
        <f t="shared" si="16"/>
        <v>1.0810118918918916</v>
      </c>
      <c r="G40" s="314">
        <f t="shared" si="16"/>
        <v>1.0810118918918916</v>
      </c>
      <c r="H40" s="314">
        <f t="shared" si="16"/>
        <v>1.2354421621621618</v>
      </c>
      <c r="I40" s="314">
        <f t="shared" si="16"/>
        <v>1.2354421621621618</v>
      </c>
      <c r="J40" s="314">
        <f t="shared" si="16"/>
        <v>1.2354421621621618</v>
      </c>
      <c r="K40" s="314">
        <f t="shared" si="16"/>
        <v>1.3898724324324323</v>
      </c>
      <c r="L40" s="314">
        <f t="shared" si="16"/>
        <v>1.3898724324324323</v>
      </c>
      <c r="M40" s="314">
        <f t="shared" si="16"/>
        <v>1.3898724324324323</v>
      </c>
      <c r="N40" s="314">
        <f t="shared" si="16"/>
        <v>1.5443027027027025</v>
      </c>
      <c r="O40" s="314">
        <f t="shared" si="16"/>
        <v>1.5443027027027025</v>
      </c>
      <c r="P40" s="314">
        <f t="shared" si="16"/>
        <v>1.5443027027027025</v>
      </c>
      <c r="Q40" s="314">
        <f t="shared" si="16"/>
        <v>1.5443027027027025</v>
      </c>
      <c r="R40" s="314">
        <f t="shared" si="16"/>
        <v>1.5443027027027025</v>
      </c>
      <c r="S40" s="314">
        <f t="shared" si="16"/>
        <v>1.5443027027027025</v>
      </c>
      <c r="T40" s="314">
        <f t="shared" si="16"/>
        <v>1.5443027027027025</v>
      </c>
      <c r="U40" s="314">
        <f t="shared" si="16"/>
        <v>1.5443027027027025</v>
      </c>
      <c r="V40" s="314">
        <f t="shared" si="16"/>
        <v>1.5443027027027025</v>
      </c>
      <c r="W40" s="314">
        <f t="shared" si="16"/>
        <v>1.5443027027027025</v>
      </c>
      <c r="X40" s="314">
        <f t="shared" si="16"/>
        <v>1.5443027027027025</v>
      </c>
      <c r="Y40" s="314">
        <f t="shared" si="16"/>
        <v>1.5443027027027025</v>
      </c>
      <c r="Z40" s="314">
        <f t="shared" si="16"/>
        <v>1.5443027027027025</v>
      </c>
      <c r="AA40" s="314">
        <f t="shared" si="16"/>
        <v>1.5443027027027025</v>
      </c>
      <c r="AB40" s="314">
        <f t="shared" si="16"/>
        <v>1.5443027027027025</v>
      </c>
      <c r="AC40" s="314">
        <f t="shared" si="16"/>
        <v>1.0810118918918916</v>
      </c>
      <c r="AD40" s="271"/>
      <c r="AE40" s="271"/>
    </row>
    <row r="41" spans="1:34" s="308" customFormat="1" ht="12.75" x14ac:dyDescent="0.2">
      <c r="A41" s="326" t="s">
        <v>129</v>
      </c>
      <c r="B41" s="314">
        <f t="shared" si="16"/>
        <v>2.6933275675675672</v>
      </c>
      <c r="C41" s="314">
        <f t="shared" si="16"/>
        <v>2.6933275675675672</v>
      </c>
      <c r="D41" s="314">
        <f t="shared" si="16"/>
        <v>2.6933275675675672</v>
      </c>
      <c r="E41" s="314">
        <f t="shared" si="16"/>
        <v>2.6933275675675672</v>
      </c>
      <c r="F41" s="314">
        <f t="shared" si="16"/>
        <v>2.6933275675675672</v>
      </c>
      <c r="G41" s="314">
        <f t="shared" si="16"/>
        <v>2.6933275675675672</v>
      </c>
      <c r="H41" s="314">
        <f t="shared" si="16"/>
        <v>3.0780886486486478</v>
      </c>
      <c r="I41" s="314">
        <f t="shared" si="16"/>
        <v>3.0780886486486478</v>
      </c>
      <c r="J41" s="314">
        <f t="shared" si="16"/>
        <v>3.0780886486486478</v>
      </c>
      <c r="K41" s="314">
        <f t="shared" si="16"/>
        <v>3.4628497297297294</v>
      </c>
      <c r="L41" s="314">
        <f t="shared" si="16"/>
        <v>3.4628497297297294</v>
      </c>
      <c r="M41" s="314">
        <f t="shared" si="16"/>
        <v>3.4628497297297294</v>
      </c>
      <c r="N41" s="314">
        <f t="shared" si="16"/>
        <v>3.84761081081081</v>
      </c>
      <c r="O41" s="314">
        <f t="shared" si="16"/>
        <v>3.84761081081081</v>
      </c>
      <c r="P41" s="314">
        <f t="shared" si="16"/>
        <v>3.84761081081081</v>
      </c>
      <c r="Q41" s="314">
        <f t="shared" si="16"/>
        <v>3.84761081081081</v>
      </c>
      <c r="R41" s="314">
        <f t="shared" si="16"/>
        <v>3.84761081081081</v>
      </c>
      <c r="S41" s="314">
        <f t="shared" si="16"/>
        <v>3.84761081081081</v>
      </c>
      <c r="T41" s="314">
        <f t="shared" si="16"/>
        <v>3.84761081081081</v>
      </c>
      <c r="U41" s="314">
        <f t="shared" si="16"/>
        <v>3.84761081081081</v>
      </c>
      <c r="V41" s="314">
        <f t="shared" si="16"/>
        <v>3.84761081081081</v>
      </c>
      <c r="W41" s="314">
        <f t="shared" si="16"/>
        <v>3.84761081081081</v>
      </c>
      <c r="X41" s="314">
        <f t="shared" si="16"/>
        <v>3.84761081081081</v>
      </c>
      <c r="Y41" s="314">
        <f t="shared" si="16"/>
        <v>3.84761081081081</v>
      </c>
      <c r="Z41" s="314">
        <f t="shared" si="16"/>
        <v>3.84761081081081</v>
      </c>
      <c r="AA41" s="314">
        <f t="shared" si="16"/>
        <v>3.84761081081081</v>
      </c>
      <c r="AB41" s="314">
        <f t="shared" si="16"/>
        <v>3.84761081081081</v>
      </c>
      <c r="AC41" s="314">
        <f t="shared" si="16"/>
        <v>2.6933275675675672</v>
      </c>
      <c r="AD41" s="271"/>
      <c r="AE41" s="271"/>
    </row>
    <row r="42" spans="1:34" s="308" customFormat="1" ht="12.75" x14ac:dyDescent="0.2">
      <c r="A42" s="326" t="s">
        <v>130</v>
      </c>
      <c r="B42" s="314">
        <f t="shared" si="16"/>
        <v>4.5923632432432422</v>
      </c>
      <c r="C42" s="314">
        <f t="shared" si="16"/>
        <v>4.5923632432432422</v>
      </c>
      <c r="D42" s="314">
        <f t="shared" si="16"/>
        <v>4.5923632432432422</v>
      </c>
      <c r="E42" s="314">
        <f t="shared" si="16"/>
        <v>4.5923632432432422</v>
      </c>
      <c r="F42" s="314">
        <f t="shared" si="16"/>
        <v>4.5923632432432422</v>
      </c>
      <c r="G42" s="314">
        <f t="shared" si="16"/>
        <v>4.5923632432432422</v>
      </c>
      <c r="H42" s="314">
        <f t="shared" si="16"/>
        <v>5.2484151351351338</v>
      </c>
      <c r="I42" s="314">
        <f t="shared" si="16"/>
        <v>5.2484151351351338</v>
      </c>
      <c r="J42" s="314">
        <f t="shared" si="16"/>
        <v>5.2484151351351338</v>
      </c>
      <c r="K42" s="314">
        <f t="shared" si="16"/>
        <v>5.9044670270270263</v>
      </c>
      <c r="L42" s="314">
        <f t="shared" si="16"/>
        <v>5.9044670270270263</v>
      </c>
      <c r="M42" s="314">
        <f t="shared" si="16"/>
        <v>5.9044670270270263</v>
      </c>
      <c r="N42" s="314">
        <f t="shared" si="16"/>
        <v>6.560518918918917</v>
      </c>
      <c r="O42" s="314">
        <f t="shared" si="16"/>
        <v>6.560518918918917</v>
      </c>
      <c r="P42" s="314">
        <f t="shared" si="16"/>
        <v>6.560518918918917</v>
      </c>
      <c r="Q42" s="314">
        <f t="shared" si="16"/>
        <v>6.560518918918917</v>
      </c>
      <c r="R42" s="314">
        <f t="shared" si="16"/>
        <v>6.560518918918917</v>
      </c>
      <c r="S42" s="314">
        <f t="shared" si="16"/>
        <v>6.560518918918917</v>
      </c>
      <c r="T42" s="314">
        <f t="shared" si="16"/>
        <v>6.560518918918917</v>
      </c>
      <c r="U42" s="314">
        <f t="shared" si="16"/>
        <v>6.560518918918917</v>
      </c>
      <c r="V42" s="314">
        <f t="shared" si="16"/>
        <v>6.560518918918917</v>
      </c>
      <c r="W42" s="314">
        <f t="shared" si="16"/>
        <v>6.560518918918917</v>
      </c>
      <c r="X42" s="314">
        <f t="shared" si="16"/>
        <v>6.560518918918917</v>
      </c>
      <c r="Y42" s="314">
        <f t="shared" si="16"/>
        <v>6.560518918918917</v>
      </c>
      <c r="Z42" s="314">
        <f t="shared" si="16"/>
        <v>6.560518918918917</v>
      </c>
      <c r="AA42" s="314">
        <f t="shared" si="16"/>
        <v>6.560518918918917</v>
      </c>
      <c r="AB42" s="314">
        <f t="shared" si="16"/>
        <v>6.560518918918917</v>
      </c>
      <c r="AC42" s="314">
        <f t="shared" si="16"/>
        <v>4.5923632432432422</v>
      </c>
      <c r="AD42" s="271"/>
      <c r="AE42" s="271"/>
    </row>
    <row r="43" spans="1:34" s="308" customFormat="1" ht="12.75" x14ac:dyDescent="0.2">
      <c r="A43" s="326" t="s">
        <v>131</v>
      </c>
      <c r="B43" s="314">
        <f t="shared" si="16"/>
        <v>4.6708237837837823</v>
      </c>
      <c r="C43" s="314">
        <f t="shared" si="16"/>
        <v>4.6708237837837823</v>
      </c>
      <c r="D43" s="314">
        <f t="shared" si="16"/>
        <v>4.6708237837837823</v>
      </c>
      <c r="E43" s="314">
        <f t="shared" si="16"/>
        <v>4.6708237837837823</v>
      </c>
      <c r="F43" s="314">
        <f t="shared" si="16"/>
        <v>4.6708237837837823</v>
      </c>
      <c r="G43" s="314">
        <f t="shared" si="16"/>
        <v>4.6708237837837823</v>
      </c>
      <c r="H43" s="314">
        <f t="shared" si="16"/>
        <v>5.3380843243243223</v>
      </c>
      <c r="I43" s="314">
        <f t="shared" si="16"/>
        <v>5.3380843243243223</v>
      </c>
      <c r="J43" s="314">
        <f t="shared" si="16"/>
        <v>5.3380843243243223</v>
      </c>
      <c r="K43" s="314">
        <f t="shared" si="16"/>
        <v>6.0053448648648633</v>
      </c>
      <c r="L43" s="314">
        <f t="shared" si="16"/>
        <v>6.0053448648648633</v>
      </c>
      <c r="M43" s="314">
        <f t="shared" si="16"/>
        <v>6.0053448648648633</v>
      </c>
      <c r="N43" s="314">
        <f t="shared" si="16"/>
        <v>6.6726054054054034</v>
      </c>
      <c r="O43" s="314">
        <f t="shared" si="16"/>
        <v>6.6726054054054034</v>
      </c>
      <c r="P43" s="314">
        <f t="shared" si="16"/>
        <v>6.6726054054054034</v>
      </c>
      <c r="Q43" s="314">
        <f t="shared" si="16"/>
        <v>6.6726054054054034</v>
      </c>
      <c r="R43" s="314">
        <f t="shared" si="16"/>
        <v>6.6726054054054034</v>
      </c>
      <c r="S43" s="314">
        <f t="shared" si="16"/>
        <v>6.6726054054054034</v>
      </c>
      <c r="T43" s="314">
        <f t="shared" si="16"/>
        <v>6.6726054054054034</v>
      </c>
      <c r="U43" s="314">
        <f t="shared" si="16"/>
        <v>6.6726054054054034</v>
      </c>
      <c r="V43" s="314">
        <f t="shared" si="16"/>
        <v>6.6726054054054034</v>
      </c>
      <c r="W43" s="314">
        <f t="shared" si="16"/>
        <v>6.6726054054054034</v>
      </c>
      <c r="X43" s="314">
        <f t="shared" si="16"/>
        <v>6.6726054054054034</v>
      </c>
      <c r="Y43" s="314">
        <f t="shared" si="16"/>
        <v>6.6726054054054034</v>
      </c>
      <c r="Z43" s="314">
        <f t="shared" si="16"/>
        <v>6.6726054054054034</v>
      </c>
      <c r="AA43" s="314">
        <f t="shared" si="16"/>
        <v>6.6726054054054034</v>
      </c>
      <c r="AB43" s="314">
        <f t="shared" si="16"/>
        <v>6.6726054054054034</v>
      </c>
      <c r="AC43" s="314">
        <f t="shared" si="16"/>
        <v>4.6708237837837823</v>
      </c>
      <c r="AD43" s="271"/>
      <c r="AE43" s="271"/>
    </row>
    <row r="44" spans="1:34" s="308" customFormat="1" ht="12.75" x14ac:dyDescent="0.2">
      <c r="A44" s="326" t="s">
        <v>132</v>
      </c>
      <c r="B44" s="314">
        <f t="shared" si="16"/>
        <v>4.6708237837837823</v>
      </c>
      <c r="C44" s="314">
        <f t="shared" si="16"/>
        <v>4.6708237837837823</v>
      </c>
      <c r="D44" s="314">
        <f t="shared" si="16"/>
        <v>4.6708237837837823</v>
      </c>
      <c r="E44" s="314">
        <f t="shared" si="16"/>
        <v>4.6708237837837823</v>
      </c>
      <c r="F44" s="314">
        <f t="shared" si="16"/>
        <v>4.6708237837837823</v>
      </c>
      <c r="G44" s="314">
        <f t="shared" si="16"/>
        <v>4.6708237837837823</v>
      </c>
      <c r="H44" s="314">
        <f t="shared" si="16"/>
        <v>5.3380843243243223</v>
      </c>
      <c r="I44" s="314">
        <f t="shared" si="16"/>
        <v>5.3380843243243223</v>
      </c>
      <c r="J44" s="314">
        <f t="shared" si="16"/>
        <v>5.3380843243243223</v>
      </c>
      <c r="K44" s="314">
        <f t="shared" si="16"/>
        <v>6.0053448648648633</v>
      </c>
      <c r="L44" s="314">
        <f t="shared" si="16"/>
        <v>6.0053448648648633</v>
      </c>
      <c r="M44" s="314">
        <f t="shared" si="16"/>
        <v>6.0053448648648633</v>
      </c>
      <c r="N44" s="314">
        <f t="shared" si="16"/>
        <v>6.6726054054054034</v>
      </c>
      <c r="O44" s="314">
        <f t="shared" si="16"/>
        <v>6.6726054054054034</v>
      </c>
      <c r="P44" s="314">
        <f t="shared" si="16"/>
        <v>6.6726054054054034</v>
      </c>
      <c r="Q44" s="314">
        <f t="shared" si="16"/>
        <v>6.6726054054054034</v>
      </c>
      <c r="R44" s="314">
        <f t="shared" si="16"/>
        <v>6.6726054054054034</v>
      </c>
      <c r="S44" s="314">
        <f t="shared" si="16"/>
        <v>6.6726054054054034</v>
      </c>
      <c r="T44" s="314">
        <f t="shared" si="16"/>
        <v>6.6726054054054034</v>
      </c>
      <c r="U44" s="314">
        <f t="shared" si="16"/>
        <v>6.6726054054054034</v>
      </c>
      <c r="V44" s="314">
        <f t="shared" si="16"/>
        <v>6.6726054054054034</v>
      </c>
      <c r="W44" s="314">
        <f t="shared" si="16"/>
        <v>6.6726054054054034</v>
      </c>
      <c r="X44" s="314">
        <f t="shared" si="16"/>
        <v>6.6726054054054034</v>
      </c>
      <c r="Y44" s="314">
        <f t="shared" si="16"/>
        <v>6.6726054054054034</v>
      </c>
      <c r="Z44" s="314">
        <f t="shared" si="16"/>
        <v>6.6726054054054034</v>
      </c>
      <c r="AA44" s="314">
        <f t="shared" si="16"/>
        <v>6.6726054054054034</v>
      </c>
      <c r="AB44" s="314">
        <f t="shared" si="16"/>
        <v>6.6726054054054034</v>
      </c>
      <c r="AC44" s="314">
        <f t="shared" si="16"/>
        <v>4.6708237837837823</v>
      </c>
      <c r="AD44" s="271"/>
      <c r="AE44" s="271"/>
    </row>
    <row r="45" spans="1:34" s="308" customFormat="1" ht="12.75" x14ac:dyDescent="0.2">
      <c r="A45" s="326" t="s">
        <v>133</v>
      </c>
      <c r="B45" s="314">
        <f>IF(B$13="Deploy",B$36,B$36*$B130)</f>
        <v>2.3673772972972968</v>
      </c>
      <c r="C45" s="314">
        <f t="shared" ref="C45:AC47" si="17">IF(C$13="Deploy",C$36,C$36*$B130)</f>
        <v>2.3673772972972968</v>
      </c>
      <c r="D45" s="314">
        <f t="shared" si="17"/>
        <v>2.3673772972972968</v>
      </c>
      <c r="E45" s="314">
        <f t="shared" si="17"/>
        <v>2.3673772972972968</v>
      </c>
      <c r="F45" s="314">
        <f t="shared" si="17"/>
        <v>2.3673772972972968</v>
      </c>
      <c r="G45" s="314">
        <f t="shared" si="17"/>
        <v>2.3673772972972968</v>
      </c>
      <c r="H45" s="314">
        <f t="shared" si="17"/>
        <v>2.7055740540540536</v>
      </c>
      <c r="I45" s="314">
        <f t="shared" si="17"/>
        <v>2.7055740540540536</v>
      </c>
      <c r="J45" s="314">
        <f t="shared" si="17"/>
        <v>2.7055740540540536</v>
      </c>
      <c r="K45" s="314">
        <f t="shared" si="17"/>
        <v>3.0437708108108104</v>
      </c>
      <c r="L45" s="314">
        <f t="shared" si="17"/>
        <v>3.0437708108108104</v>
      </c>
      <c r="M45" s="314">
        <f t="shared" si="17"/>
        <v>3.0437708108108104</v>
      </c>
      <c r="N45" s="314">
        <f t="shared" si="17"/>
        <v>3.3819675675675671</v>
      </c>
      <c r="O45" s="314">
        <f t="shared" si="17"/>
        <v>3.3819675675675671</v>
      </c>
      <c r="P45" s="314">
        <f t="shared" si="17"/>
        <v>3.3819675675675671</v>
      </c>
      <c r="Q45" s="314">
        <f t="shared" si="17"/>
        <v>3.3819675675675671</v>
      </c>
      <c r="R45" s="314">
        <f t="shared" si="17"/>
        <v>9.6</v>
      </c>
      <c r="S45" s="314">
        <f t="shared" si="17"/>
        <v>9.6</v>
      </c>
      <c r="T45" s="314">
        <f t="shared" si="17"/>
        <v>9.6</v>
      </c>
      <c r="U45" s="314">
        <f t="shared" si="17"/>
        <v>9.6</v>
      </c>
      <c r="V45" s="314">
        <f t="shared" si="17"/>
        <v>9.6</v>
      </c>
      <c r="W45" s="314">
        <f t="shared" si="17"/>
        <v>9.6</v>
      </c>
      <c r="X45" s="314">
        <f t="shared" si="17"/>
        <v>3.3819675675675671</v>
      </c>
      <c r="Y45" s="314">
        <f t="shared" si="17"/>
        <v>3.3819675675675671</v>
      </c>
      <c r="Z45" s="314">
        <f t="shared" si="17"/>
        <v>3.3819675675675671</v>
      </c>
      <c r="AA45" s="314">
        <f t="shared" si="17"/>
        <v>3.3819675675675671</v>
      </c>
      <c r="AB45" s="314">
        <f t="shared" si="17"/>
        <v>3.3819675675675671</v>
      </c>
      <c r="AC45" s="314">
        <f t="shared" si="17"/>
        <v>2.3673772972972968</v>
      </c>
      <c r="AD45" s="271"/>
      <c r="AE45" s="271"/>
    </row>
    <row r="46" spans="1:34" s="308" customFormat="1" ht="12.75" x14ac:dyDescent="0.2">
      <c r="A46" s="326" t="s">
        <v>134</v>
      </c>
      <c r="B46" s="314">
        <f t="shared" si="16"/>
        <v>4.9890248648648647</v>
      </c>
      <c r="C46" s="314">
        <f t="shared" si="16"/>
        <v>4.9890248648648647</v>
      </c>
      <c r="D46" s="314">
        <f t="shared" si="16"/>
        <v>4.9890248648648647</v>
      </c>
      <c r="E46" s="314">
        <f t="shared" si="16"/>
        <v>4.9890248648648647</v>
      </c>
      <c r="F46" s="314">
        <f t="shared" si="16"/>
        <v>4.9890248648648647</v>
      </c>
      <c r="G46" s="314">
        <f t="shared" si="16"/>
        <v>4.9890248648648647</v>
      </c>
      <c r="H46" s="314">
        <f t="shared" si="16"/>
        <v>5.7017427027027017</v>
      </c>
      <c r="I46" s="314">
        <f t="shared" si="16"/>
        <v>5.7017427027027017</v>
      </c>
      <c r="J46" s="314">
        <f t="shared" si="16"/>
        <v>5.7017427027027017</v>
      </c>
      <c r="K46" s="314">
        <f t="shared" si="16"/>
        <v>6.4144605405405404</v>
      </c>
      <c r="L46" s="314">
        <f t="shared" si="16"/>
        <v>6.4144605405405404</v>
      </c>
      <c r="M46" s="314">
        <f t="shared" si="16"/>
        <v>6.4144605405405404</v>
      </c>
      <c r="N46" s="314">
        <f t="shared" si="16"/>
        <v>7.1271783783783773</v>
      </c>
      <c r="O46" s="314">
        <f t="shared" si="16"/>
        <v>7.1271783783783773</v>
      </c>
      <c r="P46" s="314">
        <f t="shared" si="16"/>
        <v>7.1271783783783773</v>
      </c>
      <c r="Q46" s="314">
        <f t="shared" si="16"/>
        <v>7.1271783783783773</v>
      </c>
      <c r="R46" s="314">
        <f t="shared" si="16"/>
        <v>7.1271783783783773</v>
      </c>
      <c r="S46" s="314">
        <f t="shared" si="16"/>
        <v>7.1271783783783773</v>
      </c>
      <c r="T46" s="314">
        <f t="shared" si="16"/>
        <v>7.1271783783783773</v>
      </c>
      <c r="U46" s="314">
        <f t="shared" si="16"/>
        <v>7.1271783783783773</v>
      </c>
      <c r="V46" s="314">
        <f t="shared" si="16"/>
        <v>7.1271783783783773</v>
      </c>
      <c r="W46" s="314">
        <f t="shared" si="16"/>
        <v>7.1271783783783773</v>
      </c>
      <c r="X46" s="314">
        <f t="shared" si="16"/>
        <v>7.1271783783783773</v>
      </c>
      <c r="Y46" s="314">
        <f t="shared" si="16"/>
        <v>7.1271783783783773</v>
      </c>
      <c r="Z46" s="314">
        <f t="shared" si="16"/>
        <v>7.1271783783783773</v>
      </c>
      <c r="AA46" s="314">
        <f t="shared" si="16"/>
        <v>7.1271783783783773</v>
      </c>
      <c r="AB46" s="314">
        <f t="shared" si="16"/>
        <v>7.1271783783783773</v>
      </c>
      <c r="AC46" s="314">
        <f t="shared" si="16"/>
        <v>4.9890248648648647</v>
      </c>
      <c r="AD46" s="271"/>
      <c r="AE46" s="271"/>
    </row>
    <row r="47" spans="1:34" s="308" customFormat="1" ht="12.75" x14ac:dyDescent="0.2">
      <c r="A47" s="326" t="s">
        <v>135</v>
      </c>
      <c r="B47" s="314">
        <f>IF(B$13="Deploy",B$36,B$36*$B132)</f>
        <v>2.2082767567567565</v>
      </c>
      <c r="C47" s="314">
        <f t="shared" si="17"/>
        <v>2.2082767567567565</v>
      </c>
      <c r="D47" s="314">
        <f t="shared" si="17"/>
        <v>2.2082767567567565</v>
      </c>
      <c r="E47" s="314">
        <f t="shared" si="17"/>
        <v>2.2082767567567565</v>
      </c>
      <c r="F47" s="314">
        <f t="shared" si="17"/>
        <v>2.2082767567567565</v>
      </c>
      <c r="G47" s="314">
        <f t="shared" si="17"/>
        <v>2.2082767567567565</v>
      </c>
      <c r="H47" s="314">
        <f t="shared" si="17"/>
        <v>2.5237448648648648</v>
      </c>
      <c r="I47" s="314">
        <f t="shared" si="17"/>
        <v>2.5237448648648648</v>
      </c>
      <c r="J47" s="314">
        <f t="shared" si="17"/>
        <v>2.5237448648648648</v>
      </c>
      <c r="K47" s="314">
        <f t="shared" si="17"/>
        <v>2.8392129729729731</v>
      </c>
      <c r="L47" s="314">
        <f t="shared" si="17"/>
        <v>2.8392129729729731</v>
      </c>
      <c r="M47" s="314">
        <f t="shared" si="17"/>
        <v>2.8392129729729731</v>
      </c>
      <c r="N47" s="314">
        <f t="shared" si="17"/>
        <v>3.154681081081081</v>
      </c>
      <c r="O47" s="314">
        <f t="shared" si="17"/>
        <v>3.154681081081081</v>
      </c>
      <c r="P47" s="314">
        <f t="shared" si="17"/>
        <v>3.154681081081081</v>
      </c>
      <c r="Q47" s="314">
        <f t="shared" si="17"/>
        <v>3.154681081081081</v>
      </c>
      <c r="R47" s="314">
        <f t="shared" si="17"/>
        <v>9.6</v>
      </c>
      <c r="S47" s="314">
        <f t="shared" si="17"/>
        <v>9.6</v>
      </c>
      <c r="T47" s="314">
        <f t="shared" si="17"/>
        <v>9.6</v>
      </c>
      <c r="U47" s="314">
        <f t="shared" si="17"/>
        <v>9.6</v>
      </c>
      <c r="V47" s="314">
        <f t="shared" si="17"/>
        <v>9.6</v>
      </c>
      <c r="W47" s="314">
        <f t="shared" si="17"/>
        <v>9.6</v>
      </c>
      <c r="X47" s="314">
        <f t="shared" si="17"/>
        <v>3.154681081081081</v>
      </c>
      <c r="Y47" s="314">
        <f t="shared" si="17"/>
        <v>3.154681081081081</v>
      </c>
      <c r="Z47" s="314">
        <f t="shared" si="17"/>
        <v>3.154681081081081</v>
      </c>
      <c r="AA47" s="314">
        <f t="shared" si="17"/>
        <v>3.154681081081081</v>
      </c>
      <c r="AB47" s="314">
        <f t="shared" si="17"/>
        <v>3.154681081081081</v>
      </c>
      <c r="AC47" s="314">
        <f t="shared" si="17"/>
        <v>2.2082767567567565</v>
      </c>
      <c r="AD47" s="271"/>
      <c r="AE47" s="271"/>
    </row>
    <row r="48" spans="1:34" s="308" customFormat="1" ht="12.75" x14ac:dyDescent="0.2">
      <c r="A48" s="326" t="s">
        <v>136</v>
      </c>
      <c r="B48" s="314">
        <f t="shared" si="16"/>
        <v>6.72</v>
      </c>
      <c r="C48" s="314">
        <f t="shared" si="16"/>
        <v>6.72</v>
      </c>
      <c r="D48" s="314">
        <f t="shared" si="16"/>
        <v>6.72</v>
      </c>
      <c r="E48" s="314">
        <f t="shared" si="16"/>
        <v>6.72</v>
      </c>
      <c r="F48" s="314">
        <f t="shared" si="16"/>
        <v>6.72</v>
      </c>
      <c r="G48" s="314">
        <f t="shared" si="16"/>
        <v>6.72</v>
      </c>
      <c r="H48" s="314">
        <f t="shared" si="16"/>
        <v>7.68</v>
      </c>
      <c r="I48" s="314">
        <f t="shared" si="16"/>
        <v>7.68</v>
      </c>
      <c r="J48" s="314">
        <f t="shared" si="16"/>
        <v>7.68</v>
      </c>
      <c r="K48" s="314">
        <f t="shared" si="16"/>
        <v>8.64</v>
      </c>
      <c r="L48" s="314">
        <f t="shared" si="16"/>
        <v>8.64</v>
      </c>
      <c r="M48" s="314">
        <f t="shared" si="16"/>
        <v>8.64</v>
      </c>
      <c r="N48" s="314">
        <f t="shared" si="16"/>
        <v>9.6</v>
      </c>
      <c r="O48" s="314">
        <f t="shared" si="16"/>
        <v>9.6</v>
      </c>
      <c r="P48" s="314">
        <f t="shared" si="16"/>
        <v>9.6</v>
      </c>
      <c r="Q48" s="314">
        <f t="shared" si="16"/>
        <v>9.6</v>
      </c>
      <c r="R48" s="314">
        <f t="shared" si="16"/>
        <v>9.6</v>
      </c>
      <c r="S48" s="314">
        <f t="shared" si="16"/>
        <v>9.6</v>
      </c>
      <c r="T48" s="314">
        <f t="shared" si="16"/>
        <v>9.6</v>
      </c>
      <c r="U48" s="314">
        <f t="shared" si="16"/>
        <v>9.6</v>
      </c>
      <c r="V48" s="314">
        <f t="shared" si="16"/>
        <v>9.6</v>
      </c>
      <c r="W48" s="314">
        <f t="shared" si="16"/>
        <v>9.6</v>
      </c>
      <c r="X48" s="314">
        <f t="shared" si="16"/>
        <v>9.6</v>
      </c>
      <c r="Y48" s="314">
        <f t="shared" si="16"/>
        <v>9.6</v>
      </c>
      <c r="Z48" s="314">
        <f t="shared" si="16"/>
        <v>9.6</v>
      </c>
      <c r="AA48" s="314">
        <f t="shared" si="16"/>
        <v>9.6</v>
      </c>
      <c r="AB48" s="314">
        <f t="shared" si="16"/>
        <v>9.6</v>
      </c>
      <c r="AC48" s="314">
        <f t="shared" si="16"/>
        <v>6.72</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3"/>
      <c r="AE49" s="272"/>
    </row>
    <row r="50" spans="1:34" x14ac:dyDescent="0.2">
      <c r="A50" s="47" t="s">
        <v>138</v>
      </c>
      <c r="B50" s="46">
        <v>5</v>
      </c>
      <c r="C50" s="46">
        <v>5</v>
      </c>
      <c r="D50" s="46">
        <v>5</v>
      </c>
      <c r="E50" s="46">
        <v>5</v>
      </c>
      <c r="F50" s="46">
        <v>5</v>
      </c>
      <c r="G50" s="46">
        <v>5</v>
      </c>
      <c r="H50" s="46">
        <v>7</v>
      </c>
      <c r="I50" s="46">
        <v>7</v>
      </c>
      <c r="J50" s="46">
        <v>7</v>
      </c>
      <c r="K50" s="46">
        <v>8</v>
      </c>
      <c r="L50" s="46">
        <v>8</v>
      </c>
      <c r="M50" s="46">
        <v>8</v>
      </c>
      <c r="N50" s="46">
        <v>9</v>
      </c>
      <c r="O50" s="46">
        <v>9</v>
      </c>
      <c r="P50" s="46">
        <v>9</v>
      </c>
      <c r="Q50" s="46">
        <v>9</v>
      </c>
      <c r="R50" s="46">
        <v>9</v>
      </c>
      <c r="S50" s="46">
        <v>9</v>
      </c>
      <c r="T50" s="46">
        <v>9</v>
      </c>
      <c r="U50" s="46">
        <v>9</v>
      </c>
      <c r="V50" s="46">
        <v>9</v>
      </c>
      <c r="W50" s="46">
        <v>9</v>
      </c>
      <c r="X50" s="46">
        <v>9</v>
      </c>
      <c r="Y50" s="46">
        <v>9</v>
      </c>
      <c r="Z50" s="46">
        <v>9</v>
      </c>
      <c r="AA50" s="46">
        <v>9</v>
      </c>
      <c r="AB50" s="345">
        <v>9</v>
      </c>
      <c r="AC50" s="96">
        <v>5</v>
      </c>
      <c r="AD50" s="48"/>
      <c r="AE50" s="48"/>
      <c r="AF50" s="48"/>
      <c r="AG50" s="48"/>
      <c r="AH50" s="48"/>
    </row>
    <row r="51" spans="1:34" x14ac:dyDescent="0.2">
      <c r="A51" s="47" t="s">
        <v>139</v>
      </c>
      <c r="B51" s="46">
        <f t="shared" ref="B51:AC51" si="18">ROUND(1*B50,2)</f>
        <v>5</v>
      </c>
      <c r="C51" s="46">
        <f t="shared" si="18"/>
        <v>5</v>
      </c>
      <c r="D51" s="46">
        <f t="shared" si="18"/>
        <v>5</v>
      </c>
      <c r="E51" s="46">
        <f t="shared" si="18"/>
        <v>5</v>
      </c>
      <c r="F51" s="46">
        <f t="shared" si="18"/>
        <v>5</v>
      </c>
      <c r="G51" s="46">
        <f t="shared" si="18"/>
        <v>5</v>
      </c>
      <c r="H51" s="46">
        <f t="shared" si="18"/>
        <v>7</v>
      </c>
      <c r="I51" s="46">
        <f t="shared" si="18"/>
        <v>7</v>
      </c>
      <c r="J51" s="46">
        <f t="shared" si="18"/>
        <v>7</v>
      </c>
      <c r="K51" s="46">
        <f t="shared" si="18"/>
        <v>8</v>
      </c>
      <c r="L51" s="46">
        <f t="shared" si="18"/>
        <v>8</v>
      </c>
      <c r="M51" s="46">
        <f t="shared" si="18"/>
        <v>8</v>
      </c>
      <c r="N51" s="46">
        <f t="shared" si="18"/>
        <v>9</v>
      </c>
      <c r="O51" s="46">
        <f t="shared" si="18"/>
        <v>9</v>
      </c>
      <c r="P51" s="46">
        <f t="shared" si="18"/>
        <v>9</v>
      </c>
      <c r="Q51" s="46">
        <f t="shared" si="18"/>
        <v>9</v>
      </c>
      <c r="R51" s="46">
        <f t="shared" si="18"/>
        <v>9</v>
      </c>
      <c r="S51" s="46">
        <f t="shared" si="18"/>
        <v>9</v>
      </c>
      <c r="T51" s="46">
        <f t="shared" si="18"/>
        <v>9</v>
      </c>
      <c r="U51" s="46">
        <f t="shared" si="18"/>
        <v>9</v>
      </c>
      <c r="V51" s="46">
        <f t="shared" si="18"/>
        <v>9</v>
      </c>
      <c r="W51" s="46">
        <f t="shared" si="18"/>
        <v>9</v>
      </c>
      <c r="X51" s="46">
        <f t="shared" si="18"/>
        <v>9</v>
      </c>
      <c r="Y51" s="46">
        <f t="shared" si="18"/>
        <v>9</v>
      </c>
      <c r="Z51" s="46">
        <f t="shared" si="18"/>
        <v>9</v>
      </c>
      <c r="AA51" s="46">
        <f t="shared" si="18"/>
        <v>9</v>
      </c>
      <c r="AB51" s="345">
        <f t="shared" si="18"/>
        <v>9</v>
      </c>
      <c r="AC51" s="96">
        <f t="shared" si="18"/>
        <v>5</v>
      </c>
      <c r="AF51" s="32"/>
      <c r="AG51" s="32"/>
      <c r="AH51" s="32"/>
    </row>
    <row r="52" spans="1:34" s="15" customFormat="1" x14ac:dyDescent="0.2">
      <c r="A52" s="43" t="s">
        <v>140</v>
      </c>
      <c r="B52" s="98">
        <v>3</v>
      </c>
      <c r="C52" s="98">
        <v>3</v>
      </c>
      <c r="D52" s="98">
        <v>3</v>
      </c>
      <c r="E52" s="98">
        <v>3</v>
      </c>
      <c r="F52" s="98">
        <v>3</v>
      </c>
      <c r="G52" s="98">
        <v>3</v>
      </c>
      <c r="H52" s="98">
        <v>3</v>
      </c>
      <c r="I52" s="98">
        <v>4</v>
      </c>
      <c r="J52" s="98">
        <v>4</v>
      </c>
      <c r="K52" s="98">
        <v>4</v>
      </c>
      <c r="L52" s="98">
        <v>4</v>
      </c>
      <c r="M52" s="98">
        <v>4</v>
      </c>
      <c r="N52" s="98">
        <v>4</v>
      </c>
      <c r="O52" s="98">
        <v>4</v>
      </c>
      <c r="P52" s="98">
        <v>4</v>
      </c>
      <c r="Q52" s="98">
        <v>4</v>
      </c>
      <c r="R52" s="98">
        <v>4</v>
      </c>
      <c r="S52" s="98">
        <v>4</v>
      </c>
      <c r="T52" s="98">
        <v>4</v>
      </c>
      <c r="U52" s="98">
        <v>4</v>
      </c>
      <c r="V52" s="98">
        <v>4</v>
      </c>
      <c r="W52" s="98">
        <v>4</v>
      </c>
      <c r="X52" s="98">
        <v>4</v>
      </c>
      <c r="Y52" s="98">
        <v>4</v>
      </c>
      <c r="Z52" s="98">
        <v>4</v>
      </c>
      <c r="AA52" s="98">
        <v>4</v>
      </c>
      <c r="AB52" s="343">
        <v>4</v>
      </c>
      <c r="AC52" s="98">
        <v>4</v>
      </c>
      <c r="AF52" s="32"/>
      <c r="AG52" s="32"/>
      <c r="AH52" s="32"/>
    </row>
    <row r="53" spans="1:34" s="15" customFormat="1" x14ac:dyDescent="0.2">
      <c r="A53" s="43" t="s">
        <v>141</v>
      </c>
      <c r="B53" s="99">
        <f>0.75*B52</f>
        <v>2.25</v>
      </c>
      <c r="C53" s="99">
        <f t="shared" ref="C53:AB53" si="19">0.75*C52</f>
        <v>2.25</v>
      </c>
      <c r="D53" s="99">
        <f t="shared" si="19"/>
        <v>2.25</v>
      </c>
      <c r="E53" s="99">
        <f t="shared" si="19"/>
        <v>2.25</v>
      </c>
      <c r="F53" s="99">
        <f t="shared" si="19"/>
        <v>2.25</v>
      </c>
      <c r="G53" s="99">
        <f t="shared" si="19"/>
        <v>2.25</v>
      </c>
      <c r="H53" s="99">
        <f t="shared" si="19"/>
        <v>2.25</v>
      </c>
      <c r="I53" s="99">
        <f t="shared" si="19"/>
        <v>3</v>
      </c>
      <c r="J53" s="99">
        <f t="shared" si="19"/>
        <v>3</v>
      </c>
      <c r="K53" s="99">
        <f t="shared" si="19"/>
        <v>3</v>
      </c>
      <c r="L53" s="99">
        <f t="shared" si="19"/>
        <v>3</v>
      </c>
      <c r="M53" s="99">
        <f t="shared" si="19"/>
        <v>3</v>
      </c>
      <c r="N53" s="99">
        <f t="shared" si="19"/>
        <v>3</v>
      </c>
      <c r="O53" s="99">
        <f t="shared" si="19"/>
        <v>3</v>
      </c>
      <c r="P53" s="99">
        <f t="shared" si="19"/>
        <v>3</v>
      </c>
      <c r="Q53" s="99">
        <f t="shared" si="19"/>
        <v>3</v>
      </c>
      <c r="R53" s="99">
        <f t="shared" si="19"/>
        <v>3</v>
      </c>
      <c r="S53" s="99">
        <f t="shared" si="19"/>
        <v>3</v>
      </c>
      <c r="T53" s="99">
        <f t="shared" si="19"/>
        <v>3</v>
      </c>
      <c r="U53" s="99">
        <f t="shared" si="19"/>
        <v>3</v>
      </c>
      <c r="V53" s="99">
        <f t="shared" si="19"/>
        <v>3</v>
      </c>
      <c r="W53" s="99">
        <f t="shared" si="19"/>
        <v>3</v>
      </c>
      <c r="X53" s="99">
        <f t="shared" si="19"/>
        <v>3</v>
      </c>
      <c r="Y53" s="99">
        <f t="shared" si="19"/>
        <v>3</v>
      </c>
      <c r="Z53" s="99">
        <f t="shared" si="19"/>
        <v>3</v>
      </c>
      <c r="AA53" s="99">
        <f t="shared" si="19"/>
        <v>3</v>
      </c>
      <c r="AB53" s="344">
        <f t="shared" si="19"/>
        <v>3</v>
      </c>
      <c r="AC53" s="96">
        <v>3</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22"/>
      <c r="AF54" s="18"/>
      <c r="AG54" s="18"/>
      <c r="AH54" s="18"/>
    </row>
    <row r="55" spans="1:34" x14ac:dyDescent="0.2">
      <c r="A55" s="51" t="str">
        <f t="shared" ref="A55:A63" si="20">A85</f>
        <v>Pilot Upper Limit</v>
      </c>
      <c r="B55" s="35">
        <f>$B$85</f>
        <v>17</v>
      </c>
      <c r="C55" s="35">
        <f t="shared" ref="C55:AC55" si="21">$B$85</f>
        <v>17</v>
      </c>
      <c r="D55" s="35">
        <f t="shared" si="21"/>
        <v>17</v>
      </c>
      <c r="E55" s="35">
        <f t="shared" si="21"/>
        <v>17</v>
      </c>
      <c r="F55" s="35">
        <f t="shared" si="21"/>
        <v>17</v>
      </c>
      <c r="G55" s="35">
        <f t="shared" si="21"/>
        <v>17</v>
      </c>
      <c r="H55" s="35">
        <f t="shared" si="21"/>
        <v>17</v>
      </c>
      <c r="I55" s="35">
        <f t="shared" si="21"/>
        <v>17</v>
      </c>
      <c r="J55" s="35">
        <f t="shared" si="21"/>
        <v>17</v>
      </c>
      <c r="K55" s="35">
        <f t="shared" si="21"/>
        <v>17</v>
      </c>
      <c r="L55" s="35">
        <f t="shared" si="21"/>
        <v>17</v>
      </c>
      <c r="M55" s="35">
        <f t="shared" si="21"/>
        <v>17</v>
      </c>
      <c r="N55" s="35">
        <f t="shared" si="21"/>
        <v>17</v>
      </c>
      <c r="O55" s="35">
        <f t="shared" si="21"/>
        <v>17</v>
      </c>
      <c r="P55" s="35">
        <f t="shared" si="21"/>
        <v>17</v>
      </c>
      <c r="Q55" s="35">
        <f t="shared" si="21"/>
        <v>17</v>
      </c>
      <c r="R55" s="35">
        <f t="shared" si="21"/>
        <v>17</v>
      </c>
      <c r="S55" s="35">
        <f t="shared" si="21"/>
        <v>17</v>
      </c>
      <c r="T55" s="35">
        <f t="shared" si="21"/>
        <v>17</v>
      </c>
      <c r="U55" s="35">
        <f t="shared" si="21"/>
        <v>17</v>
      </c>
      <c r="V55" s="35">
        <f t="shared" si="21"/>
        <v>17</v>
      </c>
      <c r="W55" s="35">
        <f t="shared" si="21"/>
        <v>17</v>
      </c>
      <c r="X55" s="35">
        <f t="shared" si="21"/>
        <v>17</v>
      </c>
      <c r="Y55" s="35">
        <f t="shared" si="21"/>
        <v>17</v>
      </c>
      <c r="Z55" s="35">
        <f t="shared" si="21"/>
        <v>17</v>
      </c>
      <c r="AA55" s="35">
        <f t="shared" si="21"/>
        <v>17</v>
      </c>
      <c r="AB55" s="339">
        <f t="shared" si="21"/>
        <v>17</v>
      </c>
      <c r="AC55" s="115">
        <f t="shared" si="21"/>
        <v>17</v>
      </c>
    </row>
    <row r="56" spans="1:34" x14ac:dyDescent="0.2">
      <c r="A56" s="34" t="str">
        <f t="shared" si="20"/>
        <v>Pilot Lower Limit</v>
      </c>
      <c r="B56" s="33">
        <f>IF(B76&lt;80,12,IF(AND(B76&gt;=80,B76&lt;90),14,$B$86))</f>
        <v>12</v>
      </c>
      <c r="C56" s="33">
        <f t="shared" ref="C56:AC56" si="22">IF(C76&lt;80,12,IF(AND(C76&gt;=80,C76&lt;90),14,$B$86))</f>
        <v>12</v>
      </c>
      <c r="D56" s="33">
        <f t="shared" si="22"/>
        <v>12</v>
      </c>
      <c r="E56" s="33">
        <f t="shared" si="22"/>
        <v>12</v>
      </c>
      <c r="F56" s="33">
        <f t="shared" si="22"/>
        <v>12</v>
      </c>
      <c r="G56" s="33">
        <f t="shared" si="22"/>
        <v>12</v>
      </c>
      <c r="H56" s="33">
        <f t="shared" si="22"/>
        <v>12</v>
      </c>
      <c r="I56" s="33">
        <f t="shared" si="22"/>
        <v>12</v>
      </c>
      <c r="J56" s="33">
        <f t="shared" si="22"/>
        <v>12</v>
      </c>
      <c r="K56" s="33">
        <f t="shared" si="22"/>
        <v>12</v>
      </c>
      <c r="L56" s="33">
        <f t="shared" si="22"/>
        <v>14</v>
      </c>
      <c r="M56" s="33">
        <f t="shared" si="22"/>
        <v>14</v>
      </c>
      <c r="N56" s="33">
        <f t="shared" si="22"/>
        <v>14</v>
      </c>
      <c r="O56" s="33">
        <f t="shared" si="22"/>
        <v>14</v>
      </c>
      <c r="P56" s="33">
        <f t="shared" si="22"/>
        <v>14</v>
      </c>
      <c r="Q56" s="33">
        <f t="shared" si="22"/>
        <v>14</v>
      </c>
      <c r="R56" s="33">
        <f t="shared" si="22"/>
        <v>17</v>
      </c>
      <c r="S56" s="33">
        <f t="shared" si="22"/>
        <v>17</v>
      </c>
      <c r="T56" s="33">
        <f t="shared" si="22"/>
        <v>17</v>
      </c>
      <c r="U56" s="33">
        <f t="shared" si="22"/>
        <v>17</v>
      </c>
      <c r="V56" s="33">
        <f t="shared" si="22"/>
        <v>17</v>
      </c>
      <c r="W56" s="33">
        <f t="shared" si="22"/>
        <v>17</v>
      </c>
      <c r="X56" s="33">
        <f t="shared" si="22"/>
        <v>17</v>
      </c>
      <c r="Y56" s="33">
        <f t="shared" si="22"/>
        <v>17</v>
      </c>
      <c r="Z56" s="33">
        <f t="shared" si="22"/>
        <v>14</v>
      </c>
      <c r="AA56" s="33">
        <f t="shared" si="22"/>
        <v>14</v>
      </c>
      <c r="AB56" s="125">
        <f t="shared" si="22"/>
        <v>14</v>
      </c>
      <c r="AC56" s="33">
        <f t="shared" si="22"/>
        <v>12</v>
      </c>
    </row>
    <row r="57" spans="1:34" x14ac:dyDescent="0.2">
      <c r="A57" s="34" t="str">
        <f t="shared" si="20"/>
        <v>&gt; L4 Pilots / Crews</v>
      </c>
      <c r="B57" s="33">
        <f t="shared" ref="B57:AC57" si="23">ROUNDUP(IF(B$13="Deploy",MAX((B$79/100)*$B87,$B87),(B$79/100)*$B87),0)</f>
        <v>2</v>
      </c>
      <c r="C57" s="33">
        <f t="shared" si="23"/>
        <v>2</v>
      </c>
      <c r="D57" s="33">
        <f t="shared" si="23"/>
        <v>2</v>
      </c>
      <c r="E57" s="33">
        <f t="shared" si="23"/>
        <v>2</v>
      </c>
      <c r="F57" s="33">
        <f t="shared" si="23"/>
        <v>2</v>
      </c>
      <c r="G57" s="33">
        <f t="shared" si="23"/>
        <v>2</v>
      </c>
      <c r="H57" s="33">
        <f t="shared" si="23"/>
        <v>3</v>
      </c>
      <c r="I57" s="33">
        <f t="shared" si="23"/>
        <v>3</v>
      </c>
      <c r="J57" s="33">
        <f t="shared" si="23"/>
        <v>4</v>
      </c>
      <c r="K57" s="33">
        <f t="shared" si="23"/>
        <v>4</v>
      </c>
      <c r="L57" s="33">
        <f t="shared" si="23"/>
        <v>4</v>
      </c>
      <c r="M57" s="33">
        <f t="shared" si="23"/>
        <v>5</v>
      </c>
      <c r="N57" s="33">
        <f t="shared" si="23"/>
        <v>5</v>
      </c>
      <c r="O57" s="33">
        <f t="shared" si="23"/>
        <v>5</v>
      </c>
      <c r="P57" s="33">
        <f t="shared" si="23"/>
        <v>5</v>
      </c>
      <c r="Q57" s="33">
        <f t="shared" si="23"/>
        <v>5</v>
      </c>
      <c r="R57" s="33">
        <f t="shared" si="23"/>
        <v>5</v>
      </c>
      <c r="S57" s="33">
        <f t="shared" si="23"/>
        <v>5</v>
      </c>
      <c r="T57" s="33">
        <f t="shared" si="23"/>
        <v>5</v>
      </c>
      <c r="U57" s="33">
        <f t="shared" si="23"/>
        <v>5</v>
      </c>
      <c r="V57" s="33">
        <f t="shared" si="23"/>
        <v>5</v>
      </c>
      <c r="W57" s="33">
        <f t="shared" si="23"/>
        <v>5</v>
      </c>
      <c r="X57" s="33">
        <f t="shared" si="23"/>
        <v>5</v>
      </c>
      <c r="Y57" s="33">
        <f t="shared" si="23"/>
        <v>5</v>
      </c>
      <c r="Z57" s="33">
        <f t="shared" si="23"/>
        <v>5</v>
      </c>
      <c r="AA57" s="33">
        <f t="shared" si="23"/>
        <v>5</v>
      </c>
      <c r="AB57" s="125">
        <f t="shared" si="23"/>
        <v>5</v>
      </c>
      <c r="AC57" s="33">
        <f t="shared" si="23"/>
        <v>2</v>
      </c>
    </row>
    <row r="58" spans="1:34" x14ac:dyDescent="0.2">
      <c r="A58" s="34" t="str">
        <f t="shared" si="20"/>
        <v>&gt; L3 Pilots / Crews</v>
      </c>
      <c r="B58" s="33">
        <f t="shared" ref="B58:AC58" si="24">ROUNDUP(IF(B$13="Deploy",MAX((B$79/100)*$B88,$B88),(B$79/100)*$B88),0)</f>
        <v>3</v>
      </c>
      <c r="C58" s="33">
        <f t="shared" si="24"/>
        <v>3</v>
      </c>
      <c r="D58" s="33">
        <f t="shared" si="24"/>
        <v>3</v>
      </c>
      <c r="E58" s="33">
        <f t="shared" si="24"/>
        <v>3</v>
      </c>
      <c r="F58" s="33">
        <f t="shared" si="24"/>
        <v>3</v>
      </c>
      <c r="G58" s="33">
        <f t="shared" si="24"/>
        <v>3</v>
      </c>
      <c r="H58" s="33">
        <f t="shared" si="24"/>
        <v>4</v>
      </c>
      <c r="I58" s="33">
        <f t="shared" si="24"/>
        <v>5</v>
      </c>
      <c r="J58" s="33">
        <f t="shared" si="24"/>
        <v>5</v>
      </c>
      <c r="K58" s="33">
        <f t="shared" si="24"/>
        <v>6</v>
      </c>
      <c r="L58" s="33">
        <f t="shared" si="24"/>
        <v>6</v>
      </c>
      <c r="M58" s="33">
        <f t="shared" si="24"/>
        <v>7</v>
      </c>
      <c r="N58" s="33">
        <f t="shared" si="24"/>
        <v>7</v>
      </c>
      <c r="O58" s="33">
        <f t="shared" si="24"/>
        <v>7</v>
      </c>
      <c r="P58" s="33">
        <f t="shared" si="24"/>
        <v>7</v>
      </c>
      <c r="Q58" s="33">
        <f t="shared" si="24"/>
        <v>7</v>
      </c>
      <c r="R58" s="33">
        <f t="shared" si="24"/>
        <v>8</v>
      </c>
      <c r="S58" s="33">
        <f t="shared" si="24"/>
        <v>8</v>
      </c>
      <c r="T58" s="33">
        <f t="shared" si="24"/>
        <v>8</v>
      </c>
      <c r="U58" s="33">
        <f t="shared" si="24"/>
        <v>8</v>
      </c>
      <c r="V58" s="33">
        <f t="shared" si="24"/>
        <v>8</v>
      </c>
      <c r="W58" s="33">
        <f t="shared" si="24"/>
        <v>8</v>
      </c>
      <c r="X58" s="33">
        <f t="shared" si="24"/>
        <v>8</v>
      </c>
      <c r="Y58" s="33">
        <f t="shared" si="24"/>
        <v>8</v>
      </c>
      <c r="Z58" s="33">
        <f t="shared" si="24"/>
        <v>7</v>
      </c>
      <c r="AA58" s="33">
        <f t="shared" si="24"/>
        <v>7</v>
      </c>
      <c r="AB58" s="125">
        <f t="shared" si="24"/>
        <v>7</v>
      </c>
      <c r="AC58" s="33">
        <f t="shared" si="24"/>
        <v>3</v>
      </c>
    </row>
    <row r="59" spans="1:34" s="21" customFormat="1" x14ac:dyDescent="0.2">
      <c r="A59" s="34" t="str">
        <f t="shared" si="20"/>
        <v>&gt; L2 Pilots / Crews</v>
      </c>
      <c r="B59" s="33">
        <f t="shared" ref="B59:AC59" si="25">ROUNDUP(IF(B$13="Deploy",MAX((B$79/100)*$B89,$B89),(B$79/100)*$B89),0)</f>
        <v>5</v>
      </c>
      <c r="C59" s="33">
        <f t="shared" si="25"/>
        <v>5</v>
      </c>
      <c r="D59" s="33">
        <f t="shared" si="25"/>
        <v>5</v>
      </c>
      <c r="E59" s="33">
        <f t="shared" si="25"/>
        <v>5</v>
      </c>
      <c r="F59" s="33">
        <f t="shared" si="25"/>
        <v>5</v>
      </c>
      <c r="G59" s="33">
        <f t="shared" si="25"/>
        <v>5</v>
      </c>
      <c r="H59" s="33">
        <f t="shared" si="25"/>
        <v>6</v>
      </c>
      <c r="I59" s="33">
        <f t="shared" si="25"/>
        <v>8</v>
      </c>
      <c r="J59" s="33">
        <f t="shared" si="25"/>
        <v>8</v>
      </c>
      <c r="K59" s="33">
        <f t="shared" si="25"/>
        <v>9</v>
      </c>
      <c r="L59" s="33">
        <f t="shared" si="25"/>
        <v>10</v>
      </c>
      <c r="M59" s="33">
        <f t="shared" si="25"/>
        <v>12</v>
      </c>
      <c r="N59" s="33">
        <f t="shared" si="25"/>
        <v>12</v>
      </c>
      <c r="O59" s="33">
        <f t="shared" si="25"/>
        <v>12</v>
      </c>
      <c r="P59" s="33">
        <f t="shared" si="25"/>
        <v>12</v>
      </c>
      <c r="Q59" s="33">
        <f t="shared" si="25"/>
        <v>12</v>
      </c>
      <c r="R59" s="33">
        <f t="shared" si="25"/>
        <v>13</v>
      </c>
      <c r="S59" s="33">
        <f t="shared" si="25"/>
        <v>13</v>
      </c>
      <c r="T59" s="33">
        <f t="shared" si="25"/>
        <v>13</v>
      </c>
      <c r="U59" s="33">
        <f t="shared" si="25"/>
        <v>13</v>
      </c>
      <c r="V59" s="33">
        <f t="shared" si="25"/>
        <v>13</v>
      </c>
      <c r="W59" s="33">
        <f t="shared" si="25"/>
        <v>13</v>
      </c>
      <c r="X59" s="33">
        <f t="shared" si="25"/>
        <v>13</v>
      </c>
      <c r="Y59" s="33">
        <f t="shared" si="25"/>
        <v>12</v>
      </c>
      <c r="Z59" s="33">
        <f t="shared" si="25"/>
        <v>12</v>
      </c>
      <c r="AA59" s="33">
        <f t="shared" si="25"/>
        <v>11</v>
      </c>
      <c r="AB59" s="125">
        <f t="shared" si="25"/>
        <v>11</v>
      </c>
      <c r="AC59" s="33">
        <f t="shared" si="25"/>
        <v>5</v>
      </c>
    </row>
    <row r="60" spans="1:34" x14ac:dyDescent="0.2">
      <c r="A60" s="34" t="str">
        <f t="shared" si="20"/>
        <v>&gt; L1 Pilots / Crews</v>
      </c>
      <c r="B60" s="33">
        <f t="shared" ref="B60:AC60" si="26">ROUNDUP(IF(B$13="Deploy",MAX((B$79/100)*$B90,$B90),(B$79/100)*$B90),0)</f>
        <v>7</v>
      </c>
      <c r="C60" s="33">
        <f t="shared" si="26"/>
        <v>7</v>
      </c>
      <c r="D60" s="33">
        <f t="shared" si="26"/>
        <v>7</v>
      </c>
      <c r="E60" s="33">
        <f t="shared" si="26"/>
        <v>7</v>
      </c>
      <c r="F60" s="33">
        <f t="shared" si="26"/>
        <v>7</v>
      </c>
      <c r="G60" s="33">
        <f t="shared" si="26"/>
        <v>7</v>
      </c>
      <c r="H60" s="33">
        <f t="shared" si="26"/>
        <v>8</v>
      </c>
      <c r="I60" s="33">
        <f t="shared" si="26"/>
        <v>10</v>
      </c>
      <c r="J60" s="33">
        <f t="shared" si="26"/>
        <v>11</v>
      </c>
      <c r="K60" s="33">
        <f t="shared" si="26"/>
        <v>11</v>
      </c>
      <c r="L60" s="33">
        <f t="shared" si="26"/>
        <v>13</v>
      </c>
      <c r="M60" s="33">
        <f t="shared" si="26"/>
        <v>15</v>
      </c>
      <c r="N60" s="33">
        <f t="shared" si="26"/>
        <v>15</v>
      </c>
      <c r="O60" s="33">
        <f t="shared" si="26"/>
        <v>15</v>
      </c>
      <c r="P60" s="33">
        <f t="shared" si="26"/>
        <v>15</v>
      </c>
      <c r="Q60" s="33">
        <f t="shared" si="26"/>
        <v>15</v>
      </c>
      <c r="R60" s="33">
        <f t="shared" si="26"/>
        <v>17</v>
      </c>
      <c r="S60" s="33">
        <f t="shared" si="26"/>
        <v>17</v>
      </c>
      <c r="T60" s="33">
        <f t="shared" si="26"/>
        <v>17</v>
      </c>
      <c r="U60" s="33">
        <f t="shared" si="26"/>
        <v>17</v>
      </c>
      <c r="V60" s="33">
        <f t="shared" si="26"/>
        <v>17</v>
      </c>
      <c r="W60" s="33">
        <f t="shared" si="26"/>
        <v>17</v>
      </c>
      <c r="X60" s="33">
        <f t="shared" si="26"/>
        <v>16</v>
      </c>
      <c r="Y60" s="33">
        <f t="shared" si="26"/>
        <v>16</v>
      </c>
      <c r="Z60" s="33">
        <f t="shared" si="26"/>
        <v>15</v>
      </c>
      <c r="AA60" s="33">
        <f t="shared" si="26"/>
        <v>15</v>
      </c>
      <c r="AB60" s="125">
        <f t="shared" si="26"/>
        <v>14</v>
      </c>
      <c r="AC60" s="33">
        <f t="shared" si="26"/>
        <v>7</v>
      </c>
    </row>
    <row r="61" spans="1:34" x14ac:dyDescent="0.2">
      <c r="A61" s="34" t="str">
        <f t="shared" si="20"/>
        <v>NVG Quals</v>
      </c>
      <c r="B61" s="33">
        <f t="shared" ref="B61:AB61" si="27">ROUNDUP(IF(B$13="Deploy",MAX((B$79/100)*$B91,$B91),(B$79/100)*$B91),0)</f>
        <v>5</v>
      </c>
      <c r="C61" s="33">
        <f t="shared" si="27"/>
        <v>5</v>
      </c>
      <c r="D61" s="33">
        <f t="shared" si="27"/>
        <v>5</v>
      </c>
      <c r="E61" s="33">
        <f t="shared" si="27"/>
        <v>5</v>
      </c>
      <c r="F61" s="33">
        <f t="shared" si="27"/>
        <v>5</v>
      </c>
      <c r="G61" s="33">
        <f t="shared" si="27"/>
        <v>5</v>
      </c>
      <c r="H61" s="33">
        <f t="shared" si="27"/>
        <v>6</v>
      </c>
      <c r="I61" s="33">
        <f t="shared" si="27"/>
        <v>7</v>
      </c>
      <c r="J61" s="33">
        <f t="shared" si="27"/>
        <v>8</v>
      </c>
      <c r="K61" s="33">
        <f t="shared" si="27"/>
        <v>8</v>
      </c>
      <c r="L61" s="33">
        <f t="shared" si="27"/>
        <v>9</v>
      </c>
      <c r="M61" s="33">
        <f t="shared" si="27"/>
        <v>11</v>
      </c>
      <c r="N61" s="33">
        <f t="shared" si="27"/>
        <v>11</v>
      </c>
      <c r="O61" s="33">
        <f t="shared" si="27"/>
        <v>11</v>
      </c>
      <c r="P61" s="33">
        <f t="shared" si="27"/>
        <v>11</v>
      </c>
      <c r="Q61" s="33">
        <f t="shared" si="27"/>
        <v>11</v>
      </c>
      <c r="R61" s="33">
        <f t="shared" si="27"/>
        <v>12</v>
      </c>
      <c r="S61" s="33">
        <f t="shared" si="27"/>
        <v>12</v>
      </c>
      <c r="T61" s="33">
        <f t="shared" si="27"/>
        <v>12</v>
      </c>
      <c r="U61" s="33">
        <f t="shared" si="27"/>
        <v>12</v>
      </c>
      <c r="V61" s="33">
        <f t="shared" si="27"/>
        <v>12</v>
      </c>
      <c r="W61" s="33">
        <f t="shared" si="27"/>
        <v>12</v>
      </c>
      <c r="X61" s="33">
        <f t="shared" si="27"/>
        <v>12</v>
      </c>
      <c r="Y61" s="33">
        <f t="shared" si="27"/>
        <v>11</v>
      </c>
      <c r="Z61" s="33">
        <f t="shared" si="27"/>
        <v>11</v>
      </c>
      <c r="AA61" s="33">
        <f t="shared" si="27"/>
        <v>11</v>
      </c>
      <c r="AB61" s="125">
        <f t="shared" si="27"/>
        <v>10</v>
      </c>
      <c r="AC61" s="33">
        <v>0</v>
      </c>
    </row>
    <row r="62" spans="1:34" x14ac:dyDescent="0.2">
      <c r="A62" s="34" t="str">
        <f t="shared" si="20"/>
        <v>JMPS SME</v>
      </c>
      <c r="B62" s="33">
        <f t="shared" ref="B62:AB62" si="28">ROUNDUP(IF(B$13="Deploy",MAX((B$79/100)*$B92,$B92),(B$79/100)*$B92),0)</f>
        <v>2</v>
      </c>
      <c r="C62" s="33">
        <f t="shared" si="28"/>
        <v>2</v>
      </c>
      <c r="D62" s="33">
        <f t="shared" si="28"/>
        <v>2</v>
      </c>
      <c r="E62" s="33">
        <f t="shared" si="28"/>
        <v>2</v>
      </c>
      <c r="F62" s="33">
        <f t="shared" si="28"/>
        <v>2</v>
      </c>
      <c r="G62" s="33">
        <f t="shared" si="28"/>
        <v>2</v>
      </c>
      <c r="H62" s="33">
        <f t="shared" si="28"/>
        <v>2</v>
      </c>
      <c r="I62" s="33">
        <f t="shared" si="28"/>
        <v>2</v>
      </c>
      <c r="J62" s="33">
        <f t="shared" si="28"/>
        <v>2</v>
      </c>
      <c r="K62" s="33">
        <f t="shared" si="28"/>
        <v>2</v>
      </c>
      <c r="L62" s="33">
        <f t="shared" si="28"/>
        <v>3</v>
      </c>
      <c r="M62" s="33">
        <f t="shared" si="28"/>
        <v>3</v>
      </c>
      <c r="N62" s="33">
        <f t="shared" si="28"/>
        <v>3</v>
      </c>
      <c r="O62" s="33">
        <f t="shared" si="28"/>
        <v>3</v>
      </c>
      <c r="P62" s="33">
        <f t="shared" si="28"/>
        <v>3</v>
      </c>
      <c r="Q62" s="33">
        <f t="shared" si="28"/>
        <v>3</v>
      </c>
      <c r="R62" s="33">
        <f t="shared" si="28"/>
        <v>3</v>
      </c>
      <c r="S62" s="33">
        <f t="shared" si="28"/>
        <v>3</v>
      </c>
      <c r="T62" s="33">
        <f t="shared" si="28"/>
        <v>3</v>
      </c>
      <c r="U62" s="33">
        <f t="shared" si="28"/>
        <v>3</v>
      </c>
      <c r="V62" s="33">
        <f t="shared" si="28"/>
        <v>3</v>
      </c>
      <c r="W62" s="33">
        <f t="shared" si="28"/>
        <v>3</v>
      </c>
      <c r="X62" s="33">
        <f t="shared" si="28"/>
        <v>3</v>
      </c>
      <c r="Y62" s="33">
        <f t="shared" si="28"/>
        <v>3</v>
      </c>
      <c r="Z62" s="33">
        <f t="shared" si="28"/>
        <v>3</v>
      </c>
      <c r="AA62" s="33">
        <f t="shared" si="28"/>
        <v>3</v>
      </c>
      <c r="AB62" s="125">
        <f t="shared" si="28"/>
        <v>3</v>
      </c>
      <c r="AC62" s="33">
        <v>0</v>
      </c>
    </row>
    <row r="63" spans="1:34" x14ac:dyDescent="0.2">
      <c r="A63" s="34" t="str">
        <f t="shared" si="20"/>
        <v>CVW Strike Leads</v>
      </c>
      <c r="B63" s="33">
        <f t="shared" ref="B63:AB63" si="29">ROUNDUP(IF(B$13="Deploy",MAX((B$79/100)*$B93,$B93),(B$79/100)*$B93),0)</f>
        <v>2</v>
      </c>
      <c r="C63" s="33">
        <f t="shared" si="29"/>
        <v>2</v>
      </c>
      <c r="D63" s="33">
        <f t="shared" si="29"/>
        <v>2</v>
      </c>
      <c r="E63" s="33">
        <f t="shared" si="29"/>
        <v>2</v>
      </c>
      <c r="F63" s="33">
        <f t="shared" si="29"/>
        <v>2</v>
      </c>
      <c r="G63" s="33">
        <f t="shared" si="29"/>
        <v>2</v>
      </c>
      <c r="H63" s="33">
        <f t="shared" si="29"/>
        <v>2</v>
      </c>
      <c r="I63" s="33">
        <f t="shared" si="29"/>
        <v>2</v>
      </c>
      <c r="J63" s="33">
        <f t="shared" si="29"/>
        <v>2</v>
      </c>
      <c r="K63" s="33">
        <f t="shared" si="29"/>
        <v>2</v>
      </c>
      <c r="L63" s="33">
        <f t="shared" si="29"/>
        <v>3</v>
      </c>
      <c r="M63" s="33">
        <f t="shared" si="29"/>
        <v>3</v>
      </c>
      <c r="N63" s="33">
        <f t="shared" si="29"/>
        <v>3</v>
      </c>
      <c r="O63" s="33">
        <f t="shared" si="29"/>
        <v>3</v>
      </c>
      <c r="P63" s="33">
        <f t="shared" si="29"/>
        <v>3</v>
      </c>
      <c r="Q63" s="33">
        <f t="shared" si="29"/>
        <v>3</v>
      </c>
      <c r="R63" s="33">
        <f t="shared" si="29"/>
        <v>3</v>
      </c>
      <c r="S63" s="33">
        <f t="shared" si="29"/>
        <v>3</v>
      </c>
      <c r="T63" s="33">
        <f t="shared" si="29"/>
        <v>3</v>
      </c>
      <c r="U63" s="33">
        <f t="shared" si="29"/>
        <v>3</v>
      </c>
      <c r="V63" s="33">
        <f t="shared" si="29"/>
        <v>3</v>
      </c>
      <c r="W63" s="33">
        <f t="shared" si="29"/>
        <v>3</v>
      </c>
      <c r="X63" s="33">
        <f t="shared" si="29"/>
        <v>3</v>
      </c>
      <c r="Y63" s="33">
        <f t="shared" si="29"/>
        <v>3</v>
      </c>
      <c r="Z63" s="33">
        <f t="shared" si="29"/>
        <v>3</v>
      </c>
      <c r="AA63" s="33">
        <f t="shared" si="29"/>
        <v>3</v>
      </c>
      <c r="AB63" s="125">
        <f t="shared" si="29"/>
        <v>3</v>
      </c>
      <c r="AC63" s="33">
        <v>0</v>
      </c>
    </row>
    <row r="64" spans="1:34" x14ac:dyDescent="0.2">
      <c r="A64" s="34" t="str">
        <f>A94</f>
        <v>Required Skilled Crews</v>
      </c>
      <c r="B64" s="33">
        <f t="shared" ref="B64:AB64" si="30">ROUNDUP(IF(B$13="Deploy",MAX((B$79/100)*$B94,$B94),(B$79/100)*$B94),0)</f>
        <v>5</v>
      </c>
      <c r="C64" s="33">
        <f t="shared" si="30"/>
        <v>5</v>
      </c>
      <c r="D64" s="33">
        <f t="shared" si="30"/>
        <v>5</v>
      </c>
      <c r="E64" s="33">
        <f t="shared" si="30"/>
        <v>5</v>
      </c>
      <c r="F64" s="33">
        <f t="shared" si="30"/>
        <v>5</v>
      </c>
      <c r="G64" s="33">
        <f t="shared" si="30"/>
        <v>5</v>
      </c>
      <c r="H64" s="33">
        <f t="shared" si="30"/>
        <v>6</v>
      </c>
      <c r="I64" s="33">
        <f t="shared" si="30"/>
        <v>8</v>
      </c>
      <c r="J64" s="33">
        <f t="shared" si="30"/>
        <v>8</v>
      </c>
      <c r="K64" s="33">
        <f t="shared" si="30"/>
        <v>9</v>
      </c>
      <c r="L64" s="33">
        <f t="shared" si="30"/>
        <v>10</v>
      </c>
      <c r="M64" s="33">
        <f t="shared" si="30"/>
        <v>12</v>
      </c>
      <c r="N64" s="33">
        <f t="shared" si="30"/>
        <v>12</v>
      </c>
      <c r="O64" s="33">
        <f t="shared" si="30"/>
        <v>12</v>
      </c>
      <c r="P64" s="33">
        <f t="shared" si="30"/>
        <v>12</v>
      </c>
      <c r="Q64" s="33">
        <f t="shared" si="30"/>
        <v>12</v>
      </c>
      <c r="R64" s="33">
        <f t="shared" si="30"/>
        <v>13</v>
      </c>
      <c r="S64" s="33">
        <f t="shared" si="30"/>
        <v>13</v>
      </c>
      <c r="T64" s="33">
        <f t="shared" si="30"/>
        <v>13</v>
      </c>
      <c r="U64" s="33">
        <f t="shared" si="30"/>
        <v>13</v>
      </c>
      <c r="V64" s="33">
        <f t="shared" si="30"/>
        <v>13</v>
      </c>
      <c r="W64" s="33">
        <f t="shared" si="30"/>
        <v>13</v>
      </c>
      <c r="X64" s="33">
        <f t="shared" si="30"/>
        <v>13</v>
      </c>
      <c r="Y64" s="33">
        <f t="shared" si="30"/>
        <v>12</v>
      </c>
      <c r="Z64" s="33">
        <f t="shared" si="30"/>
        <v>12</v>
      </c>
      <c r="AA64" s="33">
        <f t="shared" si="30"/>
        <v>11</v>
      </c>
      <c r="AB64" s="125">
        <f t="shared" si="30"/>
        <v>11</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4">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15"/>
      <c r="AI70" s="2"/>
      <c r="AJ70" s="2"/>
    </row>
    <row r="71" spans="1:47" x14ac:dyDescent="0.2">
      <c r="B71" s="15"/>
      <c r="C71" s="15"/>
      <c r="AD71" s="21"/>
      <c r="AE71" s="21"/>
      <c r="AF71" s="20"/>
      <c r="AG71" s="19"/>
      <c r="AH71" s="18"/>
      <c r="AI71" s="2"/>
      <c r="AJ71" s="2"/>
    </row>
    <row r="72" spans="1:47" ht="12.75" thickBot="1" x14ac:dyDescent="0.25">
      <c r="A72" s="32"/>
      <c r="AC72" s="21"/>
      <c r="AD72" s="21"/>
      <c r="AE72" s="21"/>
      <c r="AF72" s="20"/>
      <c r="AG72" s="19"/>
      <c r="AH72" s="18"/>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1">MIN(100,B76+$B$80)</f>
        <v>45.901136923127005</v>
      </c>
      <c r="C74" s="28">
        <f t="shared" si="31"/>
        <v>45.901136923127005</v>
      </c>
      <c r="D74" s="28">
        <f t="shared" si="31"/>
        <v>45.901136923127005</v>
      </c>
      <c r="E74" s="28">
        <f t="shared" si="31"/>
        <v>45.901136923127005</v>
      </c>
      <c r="F74" s="28">
        <f t="shared" si="31"/>
        <v>45.901136923127005</v>
      </c>
      <c r="G74" s="28">
        <f t="shared" si="31"/>
        <v>53.901136923127005</v>
      </c>
      <c r="H74" s="28">
        <f t="shared" si="31"/>
        <v>55.901136923127005</v>
      </c>
      <c r="I74" s="28">
        <f t="shared" si="31"/>
        <v>55.901136923127005</v>
      </c>
      <c r="J74" s="28">
        <f t="shared" si="31"/>
        <v>65.901136923127012</v>
      </c>
      <c r="K74" s="28">
        <f t="shared" si="31"/>
        <v>90.901136923127012</v>
      </c>
      <c r="L74" s="28">
        <f t="shared" si="31"/>
        <v>100</v>
      </c>
      <c r="M74" s="28">
        <f t="shared" si="31"/>
        <v>100</v>
      </c>
      <c r="N74" s="28">
        <f t="shared" si="31"/>
        <v>100</v>
      </c>
      <c r="O74" s="28">
        <f t="shared" si="31"/>
        <v>100</v>
      </c>
      <c r="P74" s="28">
        <f t="shared" si="31"/>
        <v>100</v>
      </c>
      <c r="Q74" s="28">
        <f t="shared" si="31"/>
        <v>100</v>
      </c>
      <c r="R74" s="28">
        <f t="shared" si="31"/>
        <v>100</v>
      </c>
      <c r="S74" s="28">
        <f t="shared" si="31"/>
        <v>100</v>
      </c>
      <c r="T74" s="28">
        <f t="shared" si="31"/>
        <v>100</v>
      </c>
      <c r="U74" s="28">
        <f t="shared" si="31"/>
        <v>100</v>
      </c>
      <c r="V74" s="28">
        <f t="shared" si="31"/>
        <v>100</v>
      </c>
      <c r="W74" s="28">
        <f t="shared" si="31"/>
        <v>100</v>
      </c>
      <c r="X74" s="28">
        <f t="shared" si="31"/>
        <v>100</v>
      </c>
      <c r="Y74" s="28">
        <f t="shared" si="31"/>
        <v>100</v>
      </c>
      <c r="Z74" s="28">
        <f t="shared" si="31"/>
        <v>100</v>
      </c>
      <c r="AA74" s="28">
        <f t="shared" si="31"/>
        <v>100</v>
      </c>
      <c r="AB74" s="27">
        <f t="shared" si="31"/>
        <v>100</v>
      </c>
      <c r="AC74" s="129">
        <f>MIN(100,AC76+$B$80)</f>
        <v>45.901136923127005</v>
      </c>
      <c r="AD74" s="21"/>
      <c r="AE74" s="21"/>
      <c r="AF74" s="20"/>
      <c r="AG74" s="19"/>
      <c r="AH74" s="18"/>
      <c r="AI74" s="2"/>
      <c r="AJ74" s="2"/>
    </row>
    <row r="75" spans="1:47" x14ac:dyDescent="0.2">
      <c r="A75" s="29" t="s">
        <v>149</v>
      </c>
      <c r="B75" s="28">
        <f t="shared" ref="B75:AB75" si="32">MIN(100,B76+$B$81)</f>
        <v>27.950568461563503</v>
      </c>
      <c r="C75" s="28">
        <f t="shared" si="32"/>
        <v>27.950568461563503</v>
      </c>
      <c r="D75" s="28">
        <f t="shared" si="32"/>
        <v>27.950568461563503</v>
      </c>
      <c r="E75" s="28">
        <f t="shared" si="32"/>
        <v>27.950568461563503</v>
      </c>
      <c r="F75" s="28">
        <f t="shared" si="32"/>
        <v>27.950568461563503</v>
      </c>
      <c r="G75" s="28">
        <f t="shared" si="32"/>
        <v>35.950568461563506</v>
      </c>
      <c r="H75" s="28">
        <f t="shared" si="32"/>
        <v>37.950568461563506</v>
      </c>
      <c r="I75" s="28">
        <f t="shared" si="32"/>
        <v>37.950568461563506</v>
      </c>
      <c r="J75" s="28">
        <f t="shared" si="32"/>
        <v>47.950568461563506</v>
      </c>
      <c r="K75" s="28">
        <f t="shared" si="32"/>
        <v>72.950568461563506</v>
      </c>
      <c r="L75" s="28">
        <f t="shared" si="32"/>
        <v>97.950568461563506</v>
      </c>
      <c r="M75" s="28">
        <f t="shared" si="32"/>
        <v>100</v>
      </c>
      <c r="N75" s="28">
        <f t="shared" si="32"/>
        <v>100</v>
      </c>
      <c r="O75" s="28">
        <f t="shared" si="32"/>
        <v>100</v>
      </c>
      <c r="P75" s="28">
        <f t="shared" si="32"/>
        <v>100</v>
      </c>
      <c r="Q75" s="28">
        <f t="shared" si="32"/>
        <v>100</v>
      </c>
      <c r="R75" s="28">
        <f t="shared" si="32"/>
        <v>100</v>
      </c>
      <c r="S75" s="28">
        <f t="shared" si="32"/>
        <v>100</v>
      </c>
      <c r="T75" s="28">
        <f t="shared" si="32"/>
        <v>100</v>
      </c>
      <c r="U75" s="28">
        <f t="shared" si="32"/>
        <v>100</v>
      </c>
      <c r="V75" s="28">
        <f t="shared" si="32"/>
        <v>100</v>
      </c>
      <c r="W75" s="28">
        <f t="shared" si="32"/>
        <v>100</v>
      </c>
      <c r="X75" s="28">
        <f t="shared" si="32"/>
        <v>100</v>
      </c>
      <c r="Y75" s="28">
        <f t="shared" si="32"/>
        <v>100</v>
      </c>
      <c r="Z75" s="28">
        <f t="shared" si="32"/>
        <v>100</v>
      </c>
      <c r="AA75" s="28">
        <f t="shared" si="32"/>
        <v>100</v>
      </c>
      <c r="AB75" s="27">
        <f t="shared" si="32"/>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I76" s="2"/>
      <c r="AJ76" s="2"/>
    </row>
    <row r="77" spans="1:47" x14ac:dyDescent="0.2">
      <c r="A77" s="29" t="s">
        <v>151</v>
      </c>
      <c r="B77" s="28">
        <f t="shared" ref="B77:AB77" si="33">MIN(80,IF(B13="Deploy",80,MAX(0,B76-$B$81)))</f>
        <v>0</v>
      </c>
      <c r="C77" s="28">
        <f t="shared" si="33"/>
        <v>0</v>
      </c>
      <c r="D77" s="28">
        <f t="shared" si="33"/>
        <v>0</v>
      </c>
      <c r="E77" s="28">
        <f t="shared" si="33"/>
        <v>0</v>
      </c>
      <c r="F77" s="28">
        <f t="shared" si="33"/>
        <v>0</v>
      </c>
      <c r="G77" s="28">
        <f t="shared" si="33"/>
        <v>4.9431538436497391E-2</v>
      </c>
      <c r="H77" s="28">
        <f t="shared" si="33"/>
        <v>2.0494315384364974</v>
      </c>
      <c r="I77" s="28">
        <f t="shared" si="33"/>
        <v>2.0494315384364974</v>
      </c>
      <c r="J77" s="28">
        <f t="shared" si="33"/>
        <v>12.049431538436497</v>
      </c>
      <c r="K77" s="28">
        <f t="shared" si="33"/>
        <v>37.049431538436494</v>
      </c>
      <c r="L77" s="28">
        <f t="shared" si="33"/>
        <v>62.049431538436494</v>
      </c>
      <c r="M77" s="28">
        <f t="shared" si="33"/>
        <v>67.049431538436494</v>
      </c>
      <c r="N77" s="28">
        <f t="shared" si="33"/>
        <v>67.049431538436494</v>
      </c>
      <c r="O77" s="28">
        <f t="shared" si="33"/>
        <v>67.049431538436494</v>
      </c>
      <c r="P77" s="28">
        <f t="shared" si="33"/>
        <v>67.049431538436494</v>
      </c>
      <c r="Q77" s="28">
        <f t="shared" si="33"/>
        <v>67.049431538436494</v>
      </c>
      <c r="R77" s="28">
        <f t="shared" si="33"/>
        <v>80</v>
      </c>
      <c r="S77" s="28">
        <f t="shared" si="33"/>
        <v>80</v>
      </c>
      <c r="T77" s="28">
        <f t="shared" si="33"/>
        <v>80</v>
      </c>
      <c r="U77" s="28">
        <f t="shared" si="33"/>
        <v>80</v>
      </c>
      <c r="V77" s="28">
        <f t="shared" si="33"/>
        <v>80</v>
      </c>
      <c r="W77" s="28">
        <f t="shared" si="33"/>
        <v>80</v>
      </c>
      <c r="X77" s="28">
        <f t="shared" si="33"/>
        <v>76.049431538436494</v>
      </c>
      <c r="Y77" s="28">
        <f t="shared" si="33"/>
        <v>73.049431538436494</v>
      </c>
      <c r="Z77" s="28">
        <f t="shared" si="33"/>
        <v>67.049431538436494</v>
      </c>
      <c r="AA77" s="28">
        <f t="shared" si="33"/>
        <v>66.049431538436494</v>
      </c>
      <c r="AB77" s="27">
        <f t="shared" si="33"/>
        <v>63.049431538436494</v>
      </c>
      <c r="AC77" s="130">
        <f>MIN(80,IF(AC3="Deploy",80,MAX(0,AC76-$B$81)))</f>
        <v>0</v>
      </c>
      <c r="AD77" s="133"/>
      <c r="AE77" s="133"/>
    </row>
    <row r="78" spans="1:47" ht="12.75" thickBot="1" x14ac:dyDescent="0.25">
      <c r="A78" s="26" t="s">
        <v>152</v>
      </c>
      <c r="B78" s="25">
        <f t="shared" ref="B78:AB78" si="34">MIN(60,IF(B14="Deploy",60,MAX(0,B76-$B$80)))</f>
        <v>0</v>
      </c>
      <c r="C78" s="25">
        <f t="shared" si="34"/>
        <v>0</v>
      </c>
      <c r="D78" s="25">
        <f t="shared" si="34"/>
        <v>0</v>
      </c>
      <c r="E78" s="25">
        <f t="shared" si="34"/>
        <v>0</v>
      </c>
      <c r="F78" s="25">
        <f t="shared" si="34"/>
        <v>0</v>
      </c>
      <c r="G78" s="25">
        <f t="shared" si="34"/>
        <v>0</v>
      </c>
      <c r="H78" s="25">
        <f t="shared" si="34"/>
        <v>0</v>
      </c>
      <c r="I78" s="25">
        <f t="shared" si="34"/>
        <v>0</v>
      </c>
      <c r="J78" s="25">
        <f t="shared" si="34"/>
        <v>0</v>
      </c>
      <c r="K78" s="25">
        <f t="shared" si="34"/>
        <v>19.098863076872995</v>
      </c>
      <c r="L78" s="25">
        <f t="shared" si="34"/>
        <v>44.098863076872995</v>
      </c>
      <c r="M78" s="25">
        <f t="shared" si="34"/>
        <v>49.098863076872995</v>
      </c>
      <c r="N78" s="25">
        <f t="shared" si="34"/>
        <v>49.098863076872995</v>
      </c>
      <c r="O78" s="25">
        <f t="shared" si="34"/>
        <v>49.098863076872995</v>
      </c>
      <c r="P78" s="25">
        <f t="shared" si="34"/>
        <v>49.098863076872995</v>
      </c>
      <c r="Q78" s="25">
        <f t="shared" si="34"/>
        <v>49.098863076872995</v>
      </c>
      <c r="R78" s="25">
        <f t="shared" si="34"/>
        <v>60</v>
      </c>
      <c r="S78" s="25">
        <f t="shared" si="34"/>
        <v>60</v>
      </c>
      <c r="T78" s="25">
        <f t="shared" si="34"/>
        <v>60</v>
      </c>
      <c r="U78" s="25">
        <f t="shared" si="34"/>
        <v>60</v>
      </c>
      <c r="V78" s="25">
        <f t="shared" si="34"/>
        <v>60</v>
      </c>
      <c r="W78" s="25">
        <f t="shared" si="34"/>
        <v>60</v>
      </c>
      <c r="X78" s="25">
        <f t="shared" si="34"/>
        <v>58.098863076872995</v>
      </c>
      <c r="Y78" s="25">
        <f t="shared" si="34"/>
        <v>55.098863076872995</v>
      </c>
      <c r="Z78" s="25">
        <f t="shared" si="34"/>
        <v>49.098863076872995</v>
      </c>
      <c r="AA78" s="25">
        <f t="shared" si="34"/>
        <v>48.098863076872995</v>
      </c>
      <c r="AB78" s="24">
        <f t="shared" si="34"/>
        <v>45.098863076872995</v>
      </c>
      <c r="AC78" s="131">
        <f>MIN(60,IF(AC4="Deploy",60,MAX(0,AC76-$B$80)))</f>
        <v>0</v>
      </c>
      <c r="AI78" s="2"/>
      <c r="AJ78" s="2"/>
    </row>
    <row r="79" spans="1:47" s="2" customFormat="1"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row>
    <row r="80" spans="1:47" s="2" customFormat="1" x14ac:dyDescent="0.2">
      <c r="A80" s="23" t="s">
        <v>154</v>
      </c>
      <c r="B80" s="22">
        <f t="array" ref="B80">SQRT(SUM(POWER(AVERAGE(B76:AB76)-(B76:AB76),2))/COUNT(B76:AB76))*1</f>
        <v>35.901136923127005</v>
      </c>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36" ht="12.75" thickBot="1" x14ac:dyDescent="0.25">
      <c r="A81" s="17" t="s">
        <v>155</v>
      </c>
      <c r="B81" s="16">
        <f>B80/2</f>
        <v>17.950568461563503</v>
      </c>
      <c r="AI81" s="2"/>
      <c r="AJ81" s="2"/>
    </row>
    <row r="82" spans="1:36"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I82" s="2"/>
      <c r="AJ82" s="2"/>
    </row>
    <row r="83" spans="1:36"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6"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6" x14ac:dyDescent="0.2">
      <c r="A85" s="8" t="s">
        <v>158</v>
      </c>
      <c r="B85" s="14">
        <v>17</v>
      </c>
      <c r="AI85" s="2"/>
      <c r="AJ85" s="2"/>
    </row>
    <row r="86" spans="1:36" x14ac:dyDescent="0.2">
      <c r="A86" s="6" t="s">
        <v>159</v>
      </c>
      <c r="B86" s="13">
        <v>17</v>
      </c>
      <c r="AI86" s="2"/>
      <c r="AJ86" s="2"/>
    </row>
    <row r="87" spans="1:36" x14ac:dyDescent="0.2">
      <c r="A87" s="6" t="s">
        <v>160</v>
      </c>
      <c r="B87" s="12">
        <v>5</v>
      </c>
      <c r="AI87" s="2"/>
      <c r="AJ87" s="2"/>
    </row>
    <row r="88" spans="1:36" x14ac:dyDescent="0.2">
      <c r="A88" s="6" t="s">
        <v>161</v>
      </c>
      <c r="B88" s="12">
        <v>8</v>
      </c>
      <c r="AI88" s="2"/>
      <c r="AJ88" s="2"/>
    </row>
    <row r="89" spans="1:36" x14ac:dyDescent="0.2">
      <c r="A89" s="6" t="s">
        <v>162</v>
      </c>
      <c r="B89" s="12">
        <v>13</v>
      </c>
      <c r="AI89" s="2"/>
      <c r="AJ89" s="2"/>
    </row>
    <row r="90" spans="1:36" s="2" customFormat="1" x14ac:dyDescent="0.2">
      <c r="A90" s="6" t="s">
        <v>163</v>
      </c>
      <c r="B90" s="12">
        <v>17</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9"/>
    </row>
    <row r="91" spans="1:36" x14ac:dyDescent="0.2">
      <c r="A91" s="6" t="s">
        <v>164</v>
      </c>
      <c r="B91" s="12">
        <v>12</v>
      </c>
      <c r="AI91" s="2"/>
      <c r="AJ91" s="2"/>
    </row>
    <row r="92" spans="1:36" x14ac:dyDescent="0.2">
      <c r="A92" s="6" t="s">
        <v>165</v>
      </c>
      <c r="B92" s="12">
        <v>3</v>
      </c>
      <c r="AI92" s="5"/>
      <c r="AJ92" s="5"/>
    </row>
    <row r="93" spans="1:36" x14ac:dyDescent="0.2">
      <c r="A93" s="6" t="s">
        <v>166</v>
      </c>
      <c r="B93" s="12">
        <v>3</v>
      </c>
      <c r="AI93" s="2"/>
      <c r="AJ93" s="2"/>
    </row>
    <row r="94" spans="1:36" ht="12.75" thickBot="1" x14ac:dyDescent="0.25">
      <c r="A94" s="4" t="s">
        <v>167</v>
      </c>
      <c r="B94" s="11">
        <v>13</v>
      </c>
      <c r="AI94" s="2"/>
      <c r="AJ94" s="2"/>
    </row>
    <row r="95" spans="1:36" ht="12.75" thickBot="1" x14ac:dyDescent="0.25">
      <c r="AD95" s="120"/>
    </row>
    <row r="96" spans="1:36" ht="13.5" thickBot="1" x14ac:dyDescent="0.25">
      <c r="A96" s="407" t="s">
        <v>168</v>
      </c>
      <c r="B96" s="408"/>
      <c r="AD96" s="120"/>
    </row>
    <row r="97" spans="1:29"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row>
    <row r="98" spans="1:29"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row>
    <row r="99" spans="1:29" ht="12.75" thickBot="1" x14ac:dyDescent="0.25"/>
    <row r="100" spans="1:29" x14ac:dyDescent="0.2">
      <c r="A100" s="216" t="s">
        <v>172</v>
      </c>
      <c r="B100" s="400" t="s">
        <v>173</v>
      </c>
      <c r="C100" s="400"/>
      <c r="D100" s="401" t="s">
        <v>174</v>
      </c>
      <c r="E100" s="401"/>
      <c r="F100" s="402" t="s">
        <v>175</v>
      </c>
      <c r="G100" s="403"/>
      <c r="I100" s="217" t="s">
        <v>176</v>
      </c>
    </row>
    <row r="101" spans="1:29" x14ac:dyDescent="0.2">
      <c r="A101" s="181" t="s">
        <v>177</v>
      </c>
      <c r="B101" s="182"/>
      <c r="C101" s="182"/>
      <c r="D101" s="182"/>
      <c r="E101" s="182"/>
      <c r="F101" s="182"/>
      <c r="G101" s="183"/>
      <c r="I101" s="218" t="s">
        <v>44</v>
      </c>
    </row>
    <row r="102" spans="1:29" x14ac:dyDescent="0.2">
      <c r="A102" s="184" t="s">
        <v>178</v>
      </c>
      <c r="B102" s="185">
        <v>12</v>
      </c>
      <c r="C102" s="185">
        <v>12</v>
      </c>
      <c r="D102" s="186">
        <v>11</v>
      </c>
      <c r="E102" s="186">
        <v>9</v>
      </c>
      <c r="F102" s="187">
        <v>8</v>
      </c>
      <c r="G102" s="188">
        <v>0</v>
      </c>
    </row>
    <row r="103" spans="1:29" x14ac:dyDescent="0.2">
      <c r="A103" s="184" t="s">
        <v>179</v>
      </c>
      <c r="B103" s="185">
        <v>12</v>
      </c>
      <c r="C103" s="185">
        <v>9</v>
      </c>
      <c r="D103" s="186">
        <v>8</v>
      </c>
      <c r="E103" s="186">
        <v>7</v>
      </c>
      <c r="F103" s="187">
        <v>6</v>
      </c>
      <c r="G103" s="188">
        <v>0</v>
      </c>
    </row>
    <row r="104" spans="1:29" x14ac:dyDescent="0.2">
      <c r="A104" s="181" t="s">
        <v>126</v>
      </c>
      <c r="B104" s="189"/>
      <c r="C104" s="190"/>
      <c r="D104" s="190"/>
      <c r="E104" s="190"/>
      <c r="F104" s="190"/>
      <c r="G104" s="191"/>
    </row>
    <row r="105" spans="1:29" x14ac:dyDescent="0.2">
      <c r="A105" s="330" t="s">
        <v>180</v>
      </c>
      <c r="B105" s="192">
        <v>12</v>
      </c>
      <c r="C105" s="185">
        <f>ROUND(R39,0)</f>
        <v>7</v>
      </c>
      <c r="D105" s="186">
        <f t="shared" ref="D105:D114" si="35">C105-1</f>
        <v>6</v>
      </c>
      <c r="E105" s="186">
        <f>ROUND(H39,0)</f>
        <v>5</v>
      </c>
      <c r="F105" s="187">
        <v>4</v>
      </c>
      <c r="G105" s="193">
        <v>0</v>
      </c>
    </row>
    <row r="106" spans="1:29" x14ac:dyDescent="0.2">
      <c r="A106" s="330" t="s">
        <v>181</v>
      </c>
      <c r="B106" s="185">
        <v>12</v>
      </c>
      <c r="C106" s="185">
        <f t="shared" ref="C106:C112" si="36">ROUND(R40,0)</f>
        <v>2</v>
      </c>
      <c r="D106" s="186">
        <v>1</v>
      </c>
      <c r="E106" s="186">
        <f>ROUND(H40,0)</f>
        <v>1</v>
      </c>
      <c r="F106" s="187">
        <v>0</v>
      </c>
      <c r="G106" s="188">
        <v>0</v>
      </c>
    </row>
    <row r="107" spans="1:29" x14ac:dyDescent="0.2">
      <c r="A107" s="330" t="s">
        <v>182</v>
      </c>
      <c r="B107" s="185">
        <v>12</v>
      </c>
      <c r="C107" s="185">
        <f t="shared" si="36"/>
        <v>4</v>
      </c>
      <c r="D107" s="186">
        <f t="shared" si="35"/>
        <v>3</v>
      </c>
      <c r="E107" s="186"/>
      <c r="F107" s="187">
        <v>2</v>
      </c>
      <c r="G107" s="188">
        <v>0</v>
      </c>
    </row>
    <row r="108" spans="1:29" x14ac:dyDescent="0.2">
      <c r="A108" s="330" t="s">
        <v>183</v>
      </c>
      <c r="B108" s="185">
        <v>12</v>
      </c>
      <c r="C108" s="185">
        <f t="shared" si="36"/>
        <v>7</v>
      </c>
      <c r="D108" s="186">
        <f t="shared" si="35"/>
        <v>6</v>
      </c>
      <c r="E108" s="186">
        <f>ROUND(H42,0)</f>
        <v>5</v>
      </c>
      <c r="F108" s="187">
        <v>4</v>
      </c>
      <c r="G108" s="188">
        <v>0</v>
      </c>
    </row>
    <row r="109" spans="1:29" x14ac:dyDescent="0.2">
      <c r="A109" s="330" t="s">
        <v>184</v>
      </c>
      <c r="B109" s="185">
        <v>12</v>
      </c>
      <c r="C109" s="185">
        <f t="shared" si="36"/>
        <v>7</v>
      </c>
      <c r="D109" s="186">
        <f t="shared" si="35"/>
        <v>6</v>
      </c>
      <c r="E109" s="186">
        <f>ROUND(H43,0)</f>
        <v>5</v>
      </c>
      <c r="F109" s="187">
        <v>4</v>
      </c>
      <c r="G109" s="188">
        <v>0</v>
      </c>
    </row>
    <row r="110" spans="1:29" x14ac:dyDescent="0.2">
      <c r="A110" s="330" t="s">
        <v>185</v>
      </c>
      <c r="B110" s="185">
        <v>12</v>
      </c>
      <c r="C110" s="185">
        <f t="shared" si="36"/>
        <v>7</v>
      </c>
      <c r="D110" s="186">
        <f t="shared" si="35"/>
        <v>6</v>
      </c>
      <c r="E110" s="186">
        <f>ROUND(H44,0)</f>
        <v>5</v>
      </c>
      <c r="F110" s="187">
        <v>4</v>
      </c>
      <c r="G110" s="188">
        <v>0</v>
      </c>
    </row>
    <row r="111" spans="1:29" x14ac:dyDescent="0.2">
      <c r="A111" s="330" t="s">
        <v>186</v>
      </c>
      <c r="B111" s="185">
        <v>12</v>
      </c>
      <c r="C111" s="185">
        <f>ROUNDDOWN(R45,0)</f>
        <v>9</v>
      </c>
      <c r="D111" s="186">
        <f t="shared" si="35"/>
        <v>8</v>
      </c>
      <c r="E111" s="186">
        <f>ROUND(H45,0)</f>
        <v>3</v>
      </c>
      <c r="F111" s="187">
        <v>2</v>
      </c>
      <c r="G111" s="188">
        <v>0</v>
      </c>
    </row>
    <row r="112" spans="1:29" x14ac:dyDescent="0.2">
      <c r="A112" s="330" t="s">
        <v>187</v>
      </c>
      <c r="B112" s="185">
        <v>12</v>
      </c>
      <c r="C112" s="185">
        <f t="shared" si="36"/>
        <v>7</v>
      </c>
      <c r="D112" s="186">
        <f t="shared" si="35"/>
        <v>6</v>
      </c>
      <c r="E112" s="186">
        <v>5</v>
      </c>
      <c r="F112" s="187">
        <v>3</v>
      </c>
      <c r="G112" s="188">
        <v>0</v>
      </c>
    </row>
    <row r="113" spans="1:7" x14ac:dyDescent="0.2">
      <c r="A113" s="330" t="s">
        <v>188</v>
      </c>
      <c r="B113" s="185">
        <v>12</v>
      </c>
      <c r="C113" s="185">
        <f>ROUNDDOWN(R47,0)</f>
        <v>9</v>
      </c>
      <c r="D113" s="186">
        <f t="shared" si="35"/>
        <v>8</v>
      </c>
      <c r="E113" s="186">
        <f>ROUND(H47,0)</f>
        <v>3</v>
      </c>
      <c r="F113" s="187">
        <v>2</v>
      </c>
      <c r="G113" s="188">
        <v>0</v>
      </c>
    </row>
    <row r="114" spans="1:7" x14ac:dyDescent="0.2">
      <c r="A114" s="330" t="s">
        <v>189</v>
      </c>
      <c r="B114" s="185">
        <v>12</v>
      </c>
      <c r="C114" s="185">
        <f>ROUNDDOWN(R48,0)</f>
        <v>9</v>
      </c>
      <c r="D114" s="186">
        <f t="shared" si="35"/>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4</v>
      </c>
      <c r="C118" s="194">
        <v>4</v>
      </c>
      <c r="D118" s="195">
        <v>3</v>
      </c>
      <c r="E118" s="195">
        <v>2</v>
      </c>
      <c r="F118" s="196">
        <v>1</v>
      </c>
      <c r="G118" s="197">
        <v>0</v>
      </c>
    </row>
    <row r="119" spans="1:7" ht="12.75" thickBot="1" x14ac:dyDescent="0.25">
      <c r="A119" s="198" t="s">
        <v>191</v>
      </c>
      <c r="B119" s="199">
        <v>4</v>
      </c>
      <c r="C119" s="199">
        <v>3</v>
      </c>
      <c r="D119" s="200">
        <v>2</v>
      </c>
      <c r="E119" s="200">
        <v>2</v>
      </c>
      <c r="F119" s="201">
        <v>1</v>
      </c>
      <c r="G119"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7">A40</f>
        <v>Ready FA-18 E-F HARM Support Mission Systems (D)</v>
      </c>
      <c r="B125" s="336">
        <f>HLOOKUP($B$122,'FA-18EF Mission System Summary'!$B$1:$F$12,4,FALSE)</f>
        <v>0.16086486486486484</v>
      </c>
    </row>
    <row r="126" spans="1:7" x14ac:dyDescent="0.2">
      <c r="A126" s="335" t="str">
        <f t="shared" si="37"/>
        <v>Ready FA-18 E-F Missile Launch Mission Systems (E)</v>
      </c>
      <c r="B126" s="336">
        <f>HLOOKUP($B$122,'FA-18EF Mission System Summary'!$B$1:$F$12,5,FALSE)</f>
        <v>0.40079279279279273</v>
      </c>
    </row>
    <row r="127" spans="1:7" x14ac:dyDescent="0.2">
      <c r="A127" s="335" t="str">
        <f t="shared" si="37"/>
        <v>Ready FA-18 E-F Survivability Mission Systems (F)</v>
      </c>
      <c r="B127" s="336">
        <f>HLOOKUP($B$122,'FA-18EF Mission System Summary'!$B$1:$F$12,6,FALSE)</f>
        <v>0.68338738738738725</v>
      </c>
    </row>
    <row r="128" spans="1:7" x14ac:dyDescent="0.2">
      <c r="A128" s="335" t="str">
        <f t="shared" si="37"/>
        <v>Ready FA-18 E-F Lethality Mission Systems (G)</v>
      </c>
      <c r="B128" s="336">
        <f>HLOOKUP($B$122,'FA-18EF Mission System Summary'!$B$1:$F$12,7,FALSE)</f>
        <v>0.69506306306306287</v>
      </c>
    </row>
    <row r="129" spans="1:2" x14ac:dyDescent="0.2">
      <c r="A129" s="335" t="str">
        <f t="shared" si="37"/>
        <v>Ready FA-18 E-F Combat Communications Mission Systems (H)</v>
      </c>
      <c r="B129" s="336">
        <f>HLOOKUP($B$122,'FA-18EF Mission System Summary'!$B$1:$F$12,8,FALSE)</f>
        <v>0.69506306306306287</v>
      </c>
    </row>
    <row r="130" spans="1:2" x14ac:dyDescent="0.2">
      <c r="A130" s="335" t="str">
        <f t="shared" si="37"/>
        <v>Ready FA-18 E-F Air to Air Refueling Mission Systems (I)</v>
      </c>
      <c r="B130" s="336">
        <f>HLOOKUP($B$122,'FA-18EF Mission System Summary'!$B$1:$F$12,9,FALSE)</f>
        <v>0.35228828828828823</v>
      </c>
    </row>
    <row r="131" spans="1:2" x14ac:dyDescent="0.2">
      <c r="A131" s="335" t="str">
        <f t="shared" si="37"/>
        <v>Ready FA-18 E-F Tactical Navigation Mission Systems (J)</v>
      </c>
      <c r="B131" s="336">
        <f>HLOOKUP($B$122,'FA-18EF Mission System Summary'!$B$1:$F$12,10,FALSE)</f>
        <v>0.74241441441441436</v>
      </c>
    </row>
    <row r="132" spans="1:2" x14ac:dyDescent="0.2">
      <c r="A132" s="335" t="str">
        <f t="shared" si="37"/>
        <v>Ready FA-18 E-F Shipboard Mission Systems (K)</v>
      </c>
      <c r="B132" s="336">
        <f>HLOOKUP($B$122,'FA-18EF Mission System Summary'!$B$1:$F$12,11,FALSE)</f>
        <v>0.3286126126126126</v>
      </c>
    </row>
    <row r="133" spans="1:2" x14ac:dyDescent="0.2">
      <c r="A133" s="335" t="str">
        <f t="shared" si="37"/>
        <v>Ready FA-18 E-F IMC Flight Mission Systems (L)</v>
      </c>
      <c r="B133" s="336">
        <f>HLOOKUP($B$122,'FA-18EF Mission System Summary'!$B$1:$F$12,12,FALSE)</f>
        <v>1</v>
      </c>
    </row>
  </sheetData>
  <mergeCells count="15">
    <mergeCell ref="X16:AB16"/>
    <mergeCell ref="A73:AC73"/>
    <mergeCell ref="A83:B83"/>
    <mergeCell ref="A84:B84"/>
    <mergeCell ref="K16:M16"/>
    <mergeCell ref="N16:Q16"/>
    <mergeCell ref="M1:P1"/>
    <mergeCell ref="A96:B96"/>
    <mergeCell ref="R16:W16"/>
    <mergeCell ref="B100:C100"/>
    <mergeCell ref="D100:E100"/>
    <mergeCell ref="F100:G100"/>
    <mergeCell ref="A1:G1"/>
    <mergeCell ref="B16:E16"/>
    <mergeCell ref="F16:J16"/>
  </mergeCells>
  <conditionalFormatting sqref="AC36">
    <cfRule type="cellIs" dxfId="560" priority="124" operator="greaterThan">
      <formula>AC$36</formula>
    </cfRule>
  </conditionalFormatting>
  <conditionalFormatting sqref="AC36">
    <cfRule type="cellIs" dxfId="559" priority="123" operator="greaterThan">
      <formula>AC$36</formula>
    </cfRule>
  </conditionalFormatting>
  <conditionalFormatting sqref="AC36">
    <cfRule type="cellIs" dxfId="558" priority="122" operator="greaterThan">
      <formula>AC$36</formula>
    </cfRule>
  </conditionalFormatting>
  <conditionalFormatting sqref="AC36">
    <cfRule type="cellIs" dxfId="557" priority="121" operator="greaterThan">
      <formula>AC$36</formula>
    </cfRule>
  </conditionalFormatting>
  <conditionalFormatting sqref="AC36">
    <cfRule type="cellIs" dxfId="556" priority="120" operator="greaterThan">
      <formula>AC$36</formula>
    </cfRule>
  </conditionalFormatting>
  <conditionalFormatting sqref="AC36">
    <cfRule type="cellIs" dxfId="555" priority="119" operator="greaterThan">
      <formula>AC$36</formula>
    </cfRule>
  </conditionalFormatting>
  <conditionalFormatting sqref="AC36">
    <cfRule type="cellIs" dxfId="554" priority="118" operator="greaterThan">
      <formula>AC$36</formula>
    </cfRule>
  </conditionalFormatting>
  <conditionalFormatting sqref="AC36">
    <cfRule type="cellIs" dxfId="553" priority="84" operator="greaterThan">
      <formula>AC$36</formula>
    </cfRule>
  </conditionalFormatting>
  <conditionalFormatting sqref="AC36">
    <cfRule type="cellIs" dxfId="552" priority="83" operator="greaterThan">
      <formula>AC$36</formula>
    </cfRule>
  </conditionalFormatting>
  <conditionalFormatting sqref="AC36">
    <cfRule type="cellIs" dxfId="551" priority="82" operator="greaterThan">
      <formula>AC$36</formula>
    </cfRule>
  </conditionalFormatting>
  <conditionalFormatting sqref="AC36">
    <cfRule type="cellIs" dxfId="550" priority="81" operator="greaterThan">
      <formula>AC$36</formula>
    </cfRule>
  </conditionalFormatting>
  <conditionalFormatting sqref="AC36">
    <cfRule type="cellIs" dxfId="549" priority="80" operator="greaterThan">
      <formula>AC$36</formula>
    </cfRule>
  </conditionalFormatting>
  <conditionalFormatting sqref="AC36">
    <cfRule type="cellIs" dxfId="548" priority="79" operator="greaterThan">
      <formula>AC$36</formula>
    </cfRule>
  </conditionalFormatting>
  <conditionalFormatting sqref="AC36">
    <cfRule type="cellIs" dxfId="547" priority="78" operator="greaterThan">
      <formula>AC$36</formula>
    </cfRule>
  </conditionalFormatting>
  <conditionalFormatting sqref="C102:C104 C115:C119">
    <cfRule type="cellIs" dxfId="546" priority="46" operator="equal">
      <formula>B102</formula>
    </cfRule>
  </conditionalFormatting>
  <conditionalFormatting sqref="D102:E104 D115:E119">
    <cfRule type="cellIs" dxfId="545" priority="58" operator="equal">
      <formula>C102</formula>
    </cfRule>
  </conditionalFormatting>
  <conditionalFormatting sqref="F102">
    <cfRule type="cellIs" dxfId="544" priority="57" operator="equal">
      <formula>E102</formula>
    </cfRule>
  </conditionalFormatting>
  <conditionalFormatting sqref="F103:F104 F115:F119">
    <cfRule type="cellIs" dxfId="543" priority="47" operator="equal">
      <formula>E103</formula>
    </cfRule>
    <cfRule type="cellIs" dxfId="542" priority="55" operator="equal">
      <formula>G103</formula>
    </cfRule>
  </conditionalFormatting>
  <conditionalFormatting sqref="E102:E103">
    <cfRule type="cellIs" dxfId="541" priority="56" operator="equal">
      <formula>D102</formula>
    </cfRule>
  </conditionalFormatting>
  <conditionalFormatting sqref="F102">
    <cfRule type="cellIs" dxfId="540" priority="59" operator="equal">
      <formula>E102</formula>
    </cfRule>
  </conditionalFormatting>
  <conditionalFormatting sqref="C102">
    <cfRule type="cellIs" dxfId="539" priority="54" operator="equal">
      <formula>B102</formula>
    </cfRule>
  </conditionalFormatting>
  <conditionalFormatting sqref="D102">
    <cfRule type="cellIs" dxfId="538" priority="53" operator="equal">
      <formula>C102</formula>
    </cfRule>
  </conditionalFormatting>
  <conditionalFormatting sqref="E102:E103">
    <cfRule type="cellIs" dxfId="537" priority="52" operator="equal">
      <formula>D102</formula>
    </cfRule>
  </conditionalFormatting>
  <conditionalFormatting sqref="F102">
    <cfRule type="cellIs" dxfId="536" priority="51" operator="equal">
      <formula>E102</formula>
    </cfRule>
  </conditionalFormatting>
  <conditionalFormatting sqref="C102">
    <cfRule type="cellIs" dxfId="535" priority="50" operator="equal">
      <formula>B102</formula>
    </cfRule>
  </conditionalFormatting>
  <conditionalFormatting sqref="D102">
    <cfRule type="cellIs" dxfId="534" priority="49" operator="equal">
      <formula>C102</formula>
    </cfRule>
  </conditionalFormatting>
  <conditionalFormatting sqref="E102:E103">
    <cfRule type="cellIs" dxfId="533" priority="48" operator="equal">
      <formula>D102</formula>
    </cfRule>
  </conditionalFormatting>
  <conditionalFormatting sqref="D106:D114">
    <cfRule type="cellIs" dxfId="532" priority="5" operator="equal">
      <formula>C106</formula>
    </cfRule>
  </conditionalFormatting>
  <conditionalFormatting sqref="F106:F114">
    <cfRule type="cellIs" dxfId="531" priority="4" operator="equal">
      <formula>G106</formula>
    </cfRule>
    <cfRule type="cellIs" dxfId="530" priority="6" operator="equal">
      <formula>E106</formula>
    </cfRule>
  </conditionalFormatting>
  <conditionalFormatting sqref="C105:C114">
    <cfRule type="cellIs" dxfId="529" priority="3" operator="equal">
      <formula>B105</formula>
    </cfRule>
  </conditionalFormatting>
  <conditionalFormatting sqref="D105:E105 E106:E114">
    <cfRule type="cellIs" dxfId="528" priority="1" operator="equal">
      <formula>C105</formula>
    </cfRule>
  </conditionalFormatting>
  <conditionalFormatting sqref="F105">
    <cfRule type="cellIs" dxfId="527" priority="2" operator="equal">
      <formula>G105</formula>
    </cfRule>
    <cfRule type="cellIs" dxfId="526" priority="7" operator="equal">
      <formula>E105</formula>
    </cfRule>
  </conditionalFormatting>
  <hyperlinks>
    <hyperlink ref="H2" location="'VFA (12E 17 Crew 4 ARS)'!A119" display="AMFOM" xr:uid="{00000000-0004-0000-0400-000000000000}"/>
    <hyperlink ref="I101" location="Inventory!A1" display="Inventory" xr:uid="{00000000-0004-0000-0400-000001000000}"/>
    <hyperlink ref="I100" location="'VFA (12E 17 Crew 4 ARS)'!A1" display="Top" xr:uid="{00000000-0004-0000-0400-000002000000}"/>
    <hyperlink ref="H1" location="Inventory!A1" display="Inventory" xr:uid="{00000000-0004-0000-0400-000003000000}"/>
  </hyperlinks>
  <printOptions horizontalCentered="1" verticalCentered="1"/>
  <pageMargins left="0.5" right="0.25" top="0.5" bottom="0.5" header="0.5" footer="0.5"/>
  <pageSetup scale="3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33"/>
  <sheetViews>
    <sheetView showGridLines="0" topLeftCell="A33" zoomScaleNormal="100" zoomScaleSheetLayoutView="100" workbookViewId="0">
      <selection activeCell="B39" sqref="B39:AC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197</v>
      </c>
      <c r="B1" s="417"/>
      <c r="C1" s="417"/>
      <c r="D1" s="417"/>
      <c r="E1" s="417"/>
      <c r="F1" s="417"/>
      <c r="G1" s="417"/>
      <c r="H1" s="304" t="s">
        <v>44</v>
      </c>
      <c r="I1" s="104"/>
      <c r="K1" s="87"/>
      <c r="L1" s="148" t="s">
        <v>45</v>
      </c>
      <c r="M1" s="404">
        <v>44835</v>
      </c>
      <c r="N1" s="405"/>
      <c r="O1" s="406"/>
      <c r="P1" s="406"/>
      <c r="AC1" s="104" t="s">
        <v>46</v>
      </c>
      <c r="AD1" s="104">
        <v>9.0399999999999991</v>
      </c>
    </row>
    <row r="2" spans="1:34" s="76" customFormat="1" ht="12.75" x14ac:dyDescent="0.2">
      <c r="A2" s="80" t="s">
        <v>47</v>
      </c>
      <c r="B2" s="81">
        <v>12</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1.4166666666666667</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17</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459</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306</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17</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105.4</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34</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121"/>
      <c r="AD17" s="32"/>
      <c r="AE17" s="32"/>
      <c r="AF17" s="32"/>
      <c r="AG17" s="32"/>
      <c r="AH17" s="32"/>
    </row>
    <row r="18" spans="1:34" s="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9"/>
      <c r="AF18" s="10"/>
      <c r="AG18" s="67"/>
      <c r="AH18" s="66"/>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153</v>
      </c>
      <c r="C21" s="174">
        <f t="shared" si="1"/>
        <v>153</v>
      </c>
      <c r="D21" s="174">
        <f t="shared" si="1"/>
        <v>153</v>
      </c>
      <c r="E21" s="174">
        <f t="shared" si="1"/>
        <v>153</v>
      </c>
      <c r="F21" s="174">
        <f t="shared" si="1"/>
        <v>153</v>
      </c>
      <c r="G21" s="174">
        <f t="shared" si="1"/>
        <v>153</v>
      </c>
      <c r="H21" s="174">
        <f t="shared" si="1"/>
        <v>168.3</v>
      </c>
      <c r="I21" s="174">
        <f t="shared" si="1"/>
        <v>183.6</v>
      </c>
      <c r="J21" s="174">
        <f t="shared" si="1"/>
        <v>198.9</v>
      </c>
      <c r="K21" s="174">
        <f t="shared" si="1"/>
        <v>214.2</v>
      </c>
      <c r="L21" s="174">
        <f t="shared" si="1"/>
        <v>214.2</v>
      </c>
      <c r="M21" s="174">
        <f t="shared" si="1"/>
        <v>214.2</v>
      </c>
      <c r="N21" s="174">
        <f t="shared" si="1"/>
        <v>214.2</v>
      </c>
      <c r="O21" s="174">
        <f t="shared" si="1"/>
        <v>214.2</v>
      </c>
      <c r="P21" s="174">
        <f t="shared" si="1"/>
        <v>214.2</v>
      </c>
      <c r="Q21" s="174">
        <f t="shared" si="1"/>
        <v>122.4</v>
      </c>
      <c r="R21" s="174">
        <f t="shared" si="1"/>
        <v>244.8</v>
      </c>
      <c r="S21" s="174">
        <f t="shared" si="1"/>
        <v>244.8</v>
      </c>
      <c r="T21" s="174">
        <f t="shared" si="1"/>
        <v>244.8</v>
      </c>
      <c r="U21" s="174">
        <f t="shared" si="1"/>
        <v>244.8</v>
      </c>
      <c r="V21" s="174">
        <f t="shared" si="1"/>
        <v>244.8</v>
      </c>
      <c r="W21" s="174">
        <f t="shared" si="1"/>
        <v>214.2</v>
      </c>
      <c r="X21" s="174">
        <f t="shared" si="1"/>
        <v>122.4</v>
      </c>
      <c r="Y21" s="174">
        <f t="shared" si="1"/>
        <v>183.6</v>
      </c>
      <c r="Z21" s="174">
        <f t="shared" si="1"/>
        <v>183.6</v>
      </c>
      <c r="AA21" s="174">
        <f t="shared" si="1"/>
        <v>183.6</v>
      </c>
      <c r="AB21" s="175">
        <f t="shared" si="1"/>
        <v>183.6</v>
      </c>
      <c r="AC21" s="65">
        <f>AC19*$B$8</f>
        <v>122.4</v>
      </c>
      <c r="AD21" s="52"/>
      <c r="AE21" s="52"/>
      <c r="AF21" s="52"/>
      <c r="AG21" s="52"/>
      <c r="AH21" s="52"/>
    </row>
    <row r="22" spans="1:34" s="15" customFormat="1" x14ac:dyDescent="0.2">
      <c r="A22" s="51" t="s">
        <v>110</v>
      </c>
      <c r="B22" s="63">
        <f t="shared" ref="B22:AC22" si="2">B21*$B$5</f>
        <v>229.5</v>
      </c>
      <c r="C22" s="63">
        <f t="shared" si="2"/>
        <v>229.5</v>
      </c>
      <c r="D22" s="63">
        <f t="shared" si="2"/>
        <v>229.5</v>
      </c>
      <c r="E22" s="63">
        <f t="shared" si="2"/>
        <v>229.5</v>
      </c>
      <c r="F22" s="63">
        <f t="shared" si="2"/>
        <v>229.5</v>
      </c>
      <c r="G22" s="63">
        <f t="shared" si="2"/>
        <v>229.5</v>
      </c>
      <c r="H22" s="63">
        <f t="shared" si="2"/>
        <v>252.45000000000002</v>
      </c>
      <c r="I22" s="63">
        <f t="shared" si="2"/>
        <v>275.39999999999998</v>
      </c>
      <c r="J22" s="63">
        <f t="shared" si="2"/>
        <v>298.35000000000002</v>
      </c>
      <c r="K22" s="63">
        <f t="shared" si="2"/>
        <v>321.29999999999995</v>
      </c>
      <c r="L22" s="63">
        <f t="shared" si="2"/>
        <v>321.29999999999995</v>
      </c>
      <c r="M22" s="63">
        <f t="shared" si="2"/>
        <v>321.29999999999995</v>
      </c>
      <c r="N22" s="63">
        <f t="shared" si="2"/>
        <v>321.29999999999995</v>
      </c>
      <c r="O22" s="63">
        <f t="shared" si="2"/>
        <v>321.29999999999995</v>
      </c>
      <c r="P22" s="63">
        <f t="shared" si="2"/>
        <v>321.29999999999995</v>
      </c>
      <c r="Q22" s="63">
        <f t="shared" si="2"/>
        <v>183.60000000000002</v>
      </c>
      <c r="R22" s="63">
        <f t="shared" si="2"/>
        <v>367.20000000000005</v>
      </c>
      <c r="S22" s="63">
        <f t="shared" si="2"/>
        <v>367.20000000000005</v>
      </c>
      <c r="T22" s="63">
        <f t="shared" si="2"/>
        <v>367.20000000000005</v>
      </c>
      <c r="U22" s="63">
        <f t="shared" si="2"/>
        <v>367.20000000000005</v>
      </c>
      <c r="V22" s="63">
        <f t="shared" si="2"/>
        <v>367.20000000000005</v>
      </c>
      <c r="W22" s="63">
        <f t="shared" si="2"/>
        <v>321.29999999999995</v>
      </c>
      <c r="X22" s="63">
        <f t="shared" si="2"/>
        <v>183.60000000000002</v>
      </c>
      <c r="Y22" s="63">
        <f t="shared" si="2"/>
        <v>275.39999999999998</v>
      </c>
      <c r="Z22" s="63">
        <f t="shared" si="2"/>
        <v>275.39999999999998</v>
      </c>
      <c r="AA22" s="63">
        <f t="shared" si="2"/>
        <v>275.39999999999998</v>
      </c>
      <c r="AB22" s="62">
        <f t="shared" si="2"/>
        <v>275.39999999999998</v>
      </c>
      <c r="AC22" s="63">
        <f t="shared" si="2"/>
        <v>183.60000000000002</v>
      </c>
      <c r="AD22" s="61"/>
      <c r="AE22" s="61"/>
      <c r="AF22" s="61"/>
      <c r="AG22" s="61"/>
      <c r="AH22" s="61"/>
    </row>
    <row r="23" spans="1:34" s="15" customFormat="1" x14ac:dyDescent="0.2">
      <c r="A23" s="51" t="s">
        <v>111</v>
      </c>
      <c r="B23" s="143">
        <f>$B$9</f>
        <v>17</v>
      </c>
      <c r="C23" s="143">
        <f t="shared" ref="C23:AC23" si="3">$B$9</f>
        <v>17</v>
      </c>
      <c r="D23" s="143">
        <f t="shared" si="3"/>
        <v>17</v>
      </c>
      <c r="E23" s="143">
        <f t="shared" si="3"/>
        <v>17</v>
      </c>
      <c r="F23" s="143">
        <f t="shared" si="3"/>
        <v>17</v>
      </c>
      <c r="G23" s="143">
        <f t="shared" si="3"/>
        <v>17</v>
      </c>
      <c r="H23" s="143">
        <f t="shared" si="3"/>
        <v>17</v>
      </c>
      <c r="I23" s="143">
        <f t="shared" si="3"/>
        <v>17</v>
      </c>
      <c r="J23" s="143">
        <f t="shared" si="3"/>
        <v>17</v>
      </c>
      <c r="K23" s="143">
        <f t="shared" si="3"/>
        <v>17</v>
      </c>
      <c r="L23" s="143">
        <f t="shared" si="3"/>
        <v>17</v>
      </c>
      <c r="M23" s="143">
        <f t="shared" si="3"/>
        <v>17</v>
      </c>
      <c r="N23" s="143">
        <f t="shared" si="3"/>
        <v>17</v>
      </c>
      <c r="O23" s="143">
        <f t="shared" si="3"/>
        <v>17</v>
      </c>
      <c r="P23" s="143">
        <f t="shared" si="3"/>
        <v>17</v>
      </c>
      <c r="Q23" s="143">
        <f t="shared" si="3"/>
        <v>17</v>
      </c>
      <c r="R23" s="143">
        <f t="shared" si="3"/>
        <v>17</v>
      </c>
      <c r="S23" s="143">
        <f t="shared" si="3"/>
        <v>17</v>
      </c>
      <c r="T23" s="143">
        <f t="shared" si="3"/>
        <v>17</v>
      </c>
      <c r="U23" s="143">
        <f t="shared" si="3"/>
        <v>17</v>
      </c>
      <c r="V23" s="143">
        <f t="shared" si="3"/>
        <v>17</v>
      </c>
      <c r="W23" s="143">
        <f t="shared" si="3"/>
        <v>17</v>
      </c>
      <c r="X23" s="143">
        <f t="shared" si="3"/>
        <v>17</v>
      </c>
      <c r="Y23" s="143">
        <f t="shared" si="3"/>
        <v>17</v>
      </c>
      <c r="Z23" s="143">
        <f t="shared" si="3"/>
        <v>17</v>
      </c>
      <c r="AA23" s="143">
        <f t="shared" si="3"/>
        <v>17</v>
      </c>
      <c r="AB23" s="147">
        <f t="shared" si="3"/>
        <v>17</v>
      </c>
      <c r="AC23" s="143">
        <f t="shared" si="3"/>
        <v>17</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105.4</v>
      </c>
      <c r="K24" s="143">
        <f t="shared" si="4"/>
        <v>0</v>
      </c>
      <c r="L24" s="143">
        <f t="shared" si="4"/>
        <v>105.4</v>
      </c>
      <c r="M24" s="143">
        <f t="shared" si="4"/>
        <v>105.4</v>
      </c>
      <c r="N24" s="143">
        <f t="shared" si="4"/>
        <v>0</v>
      </c>
      <c r="O24" s="143">
        <f t="shared" si="4"/>
        <v>0</v>
      </c>
      <c r="P24" s="143">
        <f t="shared" si="4"/>
        <v>105.4</v>
      </c>
      <c r="Q24" s="143">
        <f t="shared" si="4"/>
        <v>0</v>
      </c>
      <c r="R24" s="143">
        <f t="shared" si="4"/>
        <v>105.4</v>
      </c>
      <c r="S24" s="143">
        <f t="shared" si="4"/>
        <v>105.4</v>
      </c>
      <c r="T24" s="143">
        <f t="shared" si="4"/>
        <v>105.4</v>
      </c>
      <c r="U24" s="143">
        <f t="shared" si="4"/>
        <v>105.4</v>
      </c>
      <c r="V24" s="143">
        <f t="shared" si="4"/>
        <v>105.4</v>
      </c>
      <c r="W24" s="143">
        <f t="shared" si="4"/>
        <v>105.4</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246.5</v>
      </c>
      <c r="C25" s="63">
        <f t="shared" ref="C25:AB25" si="5">C21*$B$5+SUM(C23:C24)</f>
        <v>246.5</v>
      </c>
      <c r="D25" s="63">
        <f t="shared" si="5"/>
        <v>246.5</v>
      </c>
      <c r="E25" s="63">
        <f t="shared" si="5"/>
        <v>246.5</v>
      </c>
      <c r="F25" s="63">
        <f t="shared" si="5"/>
        <v>246.5</v>
      </c>
      <c r="G25" s="63">
        <f t="shared" si="5"/>
        <v>246.5</v>
      </c>
      <c r="H25" s="63">
        <f t="shared" si="5"/>
        <v>269.45000000000005</v>
      </c>
      <c r="I25" s="63">
        <f t="shared" si="5"/>
        <v>292.39999999999998</v>
      </c>
      <c r="J25" s="63">
        <f t="shared" si="5"/>
        <v>420.75</v>
      </c>
      <c r="K25" s="63">
        <f t="shared" si="5"/>
        <v>338.29999999999995</v>
      </c>
      <c r="L25" s="63">
        <f t="shared" si="5"/>
        <v>443.69999999999993</v>
      </c>
      <c r="M25" s="63">
        <f t="shared" si="5"/>
        <v>443.69999999999993</v>
      </c>
      <c r="N25" s="63">
        <f t="shared" si="5"/>
        <v>338.29999999999995</v>
      </c>
      <c r="O25" s="63">
        <f t="shared" si="5"/>
        <v>338.29999999999995</v>
      </c>
      <c r="P25" s="63">
        <f t="shared" si="5"/>
        <v>443.69999999999993</v>
      </c>
      <c r="Q25" s="63">
        <f t="shared" si="5"/>
        <v>200.60000000000002</v>
      </c>
      <c r="R25" s="63">
        <f t="shared" si="5"/>
        <v>489.6</v>
      </c>
      <c r="S25" s="63">
        <f t="shared" si="5"/>
        <v>489.6</v>
      </c>
      <c r="T25" s="63">
        <f t="shared" si="5"/>
        <v>489.6</v>
      </c>
      <c r="U25" s="63">
        <f t="shared" si="5"/>
        <v>489.6</v>
      </c>
      <c r="V25" s="63">
        <f t="shared" si="5"/>
        <v>489.6</v>
      </c>
      <c r="W25" s="63">
        <f t="shared" si="5"/>
        <v>443.69999999999993</v>
      </c>
      <c r="X25" s="63">
        <f t="shared" si="5"/>
        <v>200.60000000000002</v>
      </c>
      <c r="Y25" s="63">
        <f t="shared" si="5"/>
        <v>292.39999999999998</v>
      </c>
      <c r="Z25" s="63">
        <f t="shared" si="5"/>
        <v>292.39999999999998</v>
      </c>
      <c r="AA25" s="63">
        <f t="shared" si="5"/>
        <v>292.39999999999998</v>
      </c>
      <c r="AB25" s="62">
        <f t="shared" si="5"/>
        <v>292.39999999999998</v>
      </c>
      <c r="AC25" s="63">
        <f>AC21*$B$5+SUM(AC23:AC24)</f>
        <v>200.60000000000002</v>
      </c>
      <c r="AD25" s="61"/>
      <c r="AE25" s="61"/>
      <c r="AF25" s="61"/>
      <c r="AG25" s="61"/>
      <c r="AH25" s="61"/>
    </row>
    <row r="26" spans="1:34" s="15" customFormat="1" x14ac:dyDescent="0.2">
      <c r="A26" s="40" t="s">
        <v>114</v>
      </c>
      <c r="B26" s="60">
        <f t="shared" ref="B26:AC26" si="6">-IF(ISBLANK(B97),0,MIN(B$22*$H$10,B$22-$B$7*$H$9))</f>
        <v>-45.899999999999977</v>
      </c>
      <c r="C26" s="60">
        <f t="shared" si="6"/>
        <v>-45.899999999999977</v>
      </c>
      <c r="D26" s="60">
        <f t="shared" si="6"/>
        <v>-45.899999999999977</v>
      </c>
      <c r="E26" s="60">
        <f t="shared" si="6"/>
        <v>0</v>
      </c>
      <c r="F26" s="60">
        <f t="shared" si="6"/>
        <v>-45.899999999999977</v>
      </c>
      <c r="G26" s="60">
        <f t="shared" si="6"/>
        <v>-45.899999999999977</v>
      </c>
      <c r="H26" s="60">
        <f t="shared" si="6"/>
        <v>-68.849999999999994</v>
      </c>
      <c r="I26" s="60">
        <f t="shared" si="6"/>
        <v>-77.111999999999995</v>
      </c>
      <c r="J26" s="60">
        <f t="shared" si="6"/>
        <v>0</v>
      </c>
      <c r="K26" s="60">
        <f t="shared" si="6"/>
        <v>0</v>
      </c>
      <c r="L26" s="60">
        <f t="shared" si="6"/>
        <v>0</v>
      </c>
      <c r="M26" s="60">
        <f t="shared" si="6"/>
        <v>0</v>
      </c>
      <c r="N26" s="60">
        <f t="shared" si="6"/>
        <v>-89.963999999999999</v>
      </c>
      <c r="O26" s="60">
        <f t="shared" si="6"/>
        <v>-89.963999999999999</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-77.111999999999995</v>
      </c>
      <c r="Z26" s="60">
        <f t="shared" si="6"/>
        <v>-77.111999999999995</v>
      </c>
      <c r="AA26" s="60">
        <f t="shared" si="6"/>
        <v>-77.111999999999995</v>
      </c>
      <c r="AB26" s="59">
        <f t="shared" si="6"/>
        <v>-77.111999999999995</v>
      </c>
      <c r="AC26" s="60">
        <f t="shared" si="6"/>
        <v>0</v>
      </c>
      <c r="AD26" s="61"/>
      <c r="AE26" s="61"/>
      <c r="AF26" s="61"/>
      <c r="AG26" s="61"/>
      <c r="AH26" s="61"/>
    </row>
    <row r="27" spans="1:34" s="15" customFormat="1" x14ac:dyDescent="0.2">
      <c r="A27" s="51" t="s">
        <v>115</v>
      </c>
      <c r="B27" s="60">
        <f t="shared" ref="B27:AC27" si="7">SUM(B25:B26)</f>
        <v>200.60000000000002</v>
      </c>
      <c r="C27" s="60">
        <f t="shared" si="7"/>
        <v>200.60000000000002</v>
      </c>
      <c r="D27" s="60">
        <f t="shared" si="7"/>
        <v>200.60000000000002</v>
      </c>
      <c r="E27" s="60">
        <f t="shared" si="7"/>
        <v>246.5</v>
      </c>
      <c r="F27" s="60">
        <f t="shared" si="7"/>
        <v>200.60000000000002</v>
      </c>
      <c r="G27" s="60">
        <f t="shared" si="7"/>
        <v>200.60000000000002</v>
      </c>
      <c r="H27" s="60">
        <f t="shared" si="7"/>
        <v>200.60000000000005</v>
      </c>
      <c r="I27" s="60">
        <f t="shared" si="7"/>
        <v>215.28799999999998</v>
      </c>
      <c r="J27" s="60">
        <f t="shared" si="7"/>
        <v>420.75</v>
      </c>
      <c r="K27" s="60">
        <f t="shared" si="7"/>
        <v>338.29999999999995</v>
      </c>
      <c r="L27" s="60">
        <f t="shared" si="7"/>
        <v>443.69999999999993</v>
      </c>
      <c r="M27" s="60">
        <f t="shared" si="7"/>
        <v>443.69999999999993</v>
      </c>
      <c r="N27" s="60">
        <f t="shared" si="7"/>
        <v>248.33599999999996</v>
      </c>
      <c r="O27" s="60">
        <f t="shared" si="7"/>
        <v>248.33599999999996</v>
      </c>
      <c r="P27" s="60">
        <f t="shared" si="7"/>
        <v>443.69999999999993</v>
      </c>
      <c r="Q27" s="60">
        <f t="shared" si="7"/>
        <v>200.60000000000002</v>
      </c>
      <c r="R27" s="60">
        <f t="shared" si="7"/>
        <v>489.6</v>
      </c>
      <c r="S27" s="60">
        <f t="shared" si="7"/>
        <v>489.6</v>
      </c>
      <c r="T27" s="60">
        <f t="shared" si="7"/>
        <v>489.6</v>
      </c>
      <c r="U27" s="60">
        <f t="shared" si="7"/>
        <v>489.6</v>
      </c>
      <c r="V27" s="60">
        <f t="shared" si="7"/>
        <v>489.6</v>
      </c>
      <c r="W27" s="60">
        <f t="shared" si="7"/>
        <v>443.69999999999993</v>
      </c>
      <c r="X27" s="60">
        <f t="shared" si="7"/>
        <v>200.60000000000002</v>
      </c>
      <c r="Y27" s="60">
        <f t="shared" si="7"/>
        <v>215.28799999999998</v>
      </c>
      <c r="Z27" s="60">
        <f t="shared" si="7"/>
        <v>215.28799999999998</v>
      </c>
      <c r="AA27" s="60">
        <f t="shared" si="7"/>
        <v>215.28799999999998</v>
      </c>
      <c r="AB27" s="59">
        <f t="shared" si="7"/>
        <v>215.28799999999998</v>
      </c>
      <c r="AC27" s="60">
        <f t="shared" si="7"/>
        <v>200.60000000000002</v>
      </c>
      <c r="AD27" s="61"/>
      <c r="AE27" s="61"/>
      <c r="AF27" s="61"/>
      <c r="AG27" s="61"/>
      <c r="AH27" s="61"/>
    </row>
    <row r="28" spans="1:34" s="15" customFormat="1" x14ac:dyDescent="0.2">
      <c r="A28" s="40" t="s">
        <v>116</v>
      </c>
      <c r="B28" s="60">
        <f>AVERAGE(AA22:AB22,B22)</f>
        <v>260.09999999999997</v>
      </c>
      <c r="C28" s="60">
        <f>AVERAGE(AB22,B22:C22)</f>
        <v>244.79999999999998</v>
      </c>
      <c r="D28" s="60">
        <f t="shared" ref="D28:AB28" si="8">AVERAGE(B22:D22)</f>
        <v>229.5</v>
      </c>
      <c r="E28" s="60">
        <f t="shared" si="8"/>
        <v>229.5</v>
      </c>
      <c r="F28" s="60">
        <f t="shared" si="8"/>
        <v>229.5</v>
      </c>
      <c r="G28" s="60">
        <f t="shared" si="8"/>
        <v>229.5</v>
      </c>
      <c r="H28" s="60">
        <f t="shared" si="8"/>
        <v>237.15</v>
      </c>
      <c r="I28" s="60">
        <f t="shared" si="8"/>
        <v>252.45000000000002</v>
      </c>
      <c r="J28" s="60">
        <f t="shared" si="8"/>
        <v>275.40000000000003</v>
      </c>
      <c r="K28" s="60">
        <f t="shared" si="8"/>
        <v>298.34999999999997</v>
      </c>
      <c r="L28" s="60">
        <f t="shared" si="8"/>
        <v>313.64999999999998</v>
      </c>
      <c r="M28" s="60">
        <f t="shared" si="8"/>
        <v>321.29999999999995</v>
      </c>
      <c r="N28" s="60">
        <f t="shared" si="8"/>
        <v>321.29999999999995</v>
      </c>
      <c r="O28" s="60">
        <f t="shared" si="8"/>
        <v>321.29999999999995</v>
      </c>
      <c r="P28" s="60">
        <f t="shared" si="8"/>
        <v>321.29999999999995</v>
      </c>
      <c r="Q28" s="60">
        <f t="shared" si="8"/>
        <v>275.39999999999998</v>
      </c>
      <c r="R28" s="60">
        <f t="shared" si="8"/>
        <v>290.7</v>
      </c>
      <c r="S28" s="60">
        <f t="shared" si="8"/>
        <v>306.00000000000006</v>
      </c>
      <c r="T28" s="60">
        <f t="shared" si="8"/>
        <v>367.20000000000005</v>
      </c>
      <c r="U28" s="60">
        <f t="shared" si="8"/>
        <v>367.20000000000005</v>
      </c>
      <c r="V28" s="60">
        <f t="shared" si="8"/>
        <v>367.20000000000005</v>
      </c>
      <c r="W28" s="60">
        <f t="shared" si="8"/>
        <v>351.90000000000003</v>
      </c>
      <c r="X28" s="60">
        <f t="shared" si="8"/>
        <v>290.7</v>
      </c>
      <c r="Y28" s="60">
        <f t="shared" si="8"/>
        <v>260.09999999999997</v>
      </c>
      <c r="Z28" s="60">
        <f t="shared" si="8"/>
        <v>244.79999999999998</v>
      </c>
      <c r="AA28" s="60">
        <f t="shared" si="8"/>
        <v>275.39999999999998</v>
      </c>
      <c r="AB28" s="59">
        <f t="shared" si="8"/>
        <v>275.39999999999998</v>
      </c>
      <c r="AC28" s="60">
        <f>SUM(AC25:AC26)</f>
        <v>200.60000000000002</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c r="AD29" s="32"/>
      <c r="AE29" s="32"/>
      <c r="AF29" s="32"/>
      <c r="AG29" s="32"/>
      <c r="AH29" s="32"/>
    </row>
    <row r="30" spans="1:34" s="15" customFormat="1" x14ac:dyDescent="0.2">
      <c r="A30" s="40" t="s">
        <v>118</v>
      </c>
      <c r="B30" s="60">
        <f t="shared" ref="B30:AC30" si="9">IF(ISBLANK(B97),0,$B$11)</f>
        <v>34</v>
      </c>
      <c r="C30" s="60">
        <f t="shared" si="9"/>
        <v>34</v>
      </c>
      <c r="D30" s="60">
        <f t="shared" si="9"/>
        <v>34</v>
      </c>
      <c r="E30" s="60">
        <f t="shared" si="9"/>
        <v>0</v>
      </c>
      <c r="F30" s="60">
        <f t="shared" si="9"/>
        <v>34</v>
      </c>
      <c r="G30" s="60">
        <f t="shared" si="9"/>
        <v>34</v>
      </c>
      <c r="H30" s="60">
        <f t="shared" si="9"/>
        <v>34</v>
      </c>
      <c r="I30" s="60">
        <f t="shared" si="9"/>
        <v>34</v>
      </c>
      <c r="J30" s="60">
        <f t="shared" si="9"/>
        <v>0</v>
      </c>
      <c r="K30" s="60">
        <f t="shared" si="9"/>
        <v>0</v>
      </c>
      <c r="L30" s="60">
        <f t="shared" si="9"/>
        <v>0</v>
      </c>
      <c r="M30" s="60">
        <f t="shared" si="9"/>
        <v>0</v>
      </c>
      <c r="N30" s="60">
        <f t="shared" si="9"/>
        <v>34</v>
      </c>
      <c r="O30" s="60">
        <f t="shared" si="9"/>
        <v>34</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34</v>
      </c>
      <c r="Z30" s="60">
        <f t="shared" si="9"/>
        <v>34</v>
      </c>
      <c r="AA30" s="60">
        <f t="shared" si="9"/>
        <v>34</v>
      </c>
      <c r="AB30" s="59">
        <f t="shared" si="9"/>
        <v>34</v>
      </c>
      <c r="AC30" s="63">
        <f t="shared" si="9"/>
        <v>34</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122"/>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0.45499579579579574</v>
      </c>
      <c r="C34" s="223">
        <f t="shared" ref="C34:AC34" si="11">((C36*$B$123)/$B$2)</f>
        <v>0.45499579579579574</v>
      </c>
      <c r="D34" s="223">
        <f t="shared" si="11"/>
        <v>0.45499579579579574</v>
      </c>
      <c r="E34" s="223">
        <f t="shared" si="11"/>
        <v>0.45499579579579574</v>
      </c>
      <c r="F34" s="223">
        <f t="shared" si="11"/>
        <v>0.45499579579579574</v>
      </c>
      <c r="G34" s="223">
        <f t="shared" si="11"/>
        <v>0.45499579579579574</v>
      </c>
      <c r="H34" s="223">
        <f t="shared" si="11"/>
        <v>0.51999519519519521</v>
      </c>
      <c r="I34" s="223">
        <f t="shared" si="11"/>
        <v>0.51999519519519521</v>
      </c>
      <c r="J34" s="223">
        <f t="shared" si="11"/>
        <v>0.51999519519519521</v>
      </c>
      <c r="K34" s="223">
        <f t="shared" si="11"/>
        <v>0.58499459459459457</v>
      </c>
      <c r="L34" s="223">
        <f t="shared" si="11"/>
        <v>0.58499459459459457</v>
      </c>
      <c r="M34" s="223">
        <f t="shared" si="11"/>
        <v>0.58499459459459457</v>
      </c>
      <c r="N34" s="223">
        <f t="shared" si="11"/>
        <v>0.64999399399399393</v>
      </c>
      <c r="O34" s="223">
        <f t="shared" si="11"/>
        <v>0.64999399399399393</v>
      </c>
      <c r="P34" s="223">
        <f t="shared" si="11"/>
        <v>0.64999399399399393</v>
      </c>
      <c r="Q34" s="223">
        <f t="shared" si="11"/>
        <v>0.64999399399399393</v>
      </c>
      <c r="R34" s="223">
        <f t="shared" si="11"/>
        <v>0.64999399399399393</v>
      </c>
      <c r="S34" s="223">
        <f t="shared" si="11"/>
        <v>0.64999399399399393</v>
      </c>
      <c r="T34" s="223">
        <f t="shared" si="11"/>
        <v>0.64999399399399393</v>
      </c>
      <c r="U34" s="223">
        <f t="shared" si="11"/>
        <v>0.64999399399399393</v>
      </c>
      <c r="V34" s="223">
        <f t="shared" si="11"/>
        <v>0.64999399399399393</v>
      </c>
      <c r="W34" s="223">
        <f t="shared" si="11"/>
        <v>0.64999399399399393</v>
      </c>
      <c r="X34" s="223">
        <f t="shared" si="11"/>
        <v>0.64999399399399393</v>
      </c>
      <c r="Y34" s="223">
        <f t="shared" si="11"/>
        <v>0.64999399399399393</v>
      </c>
      <c r="Z34" s="223">
        <f t="shared" si="11"/>
        <v>0.64999399399399393</v>
      </c>
      <c r="AA34" s="223">
        <f t="shared" si="11"/>
        <v>0.64999399399399393</v>
      </c>
      <c r="AB34" s="223">
        <f t="shared" si="11"/>
        <v>0.64999399399399393</v>
      </c>
      <c r="AC34" s="223">
        <f t="shared" si="11"/>
        <v>0.45499579579579574</v>
      </c>
      <c r="AD34" s="52"/>
      <c r="AE34" s="52"/>
      <c r="AF34" s="52"/>
      <c r="AG34" s="52"/>
      <c r="AH34" s="52"/>
    </row>
    <row r="35" spans="1:34" s="15" customFormat="1" x14ac:dyDescent="0.2">
      <c r="A35" s="51" t="s">
        <v>123</v>
      </c>
      <c r="B35" s="50">
        <f t="shared" ref="B35:AC35" si="12">ROUND($B$2*B$32,2)</f>
        <v>8.4</v>
      </c>
      <c r="C35" s="50">
        <f t="shared" si="12"/>
        <v>8.4</v>
      </c>
      <c r="D35" s="50">
        <f t="shared" si="12"/>
        <v>8.4</v>
      </c>
      <c r="E35" s="50">
        <f t="shared" si="12"/>
        <v>8.4</v>
      </c>
      <c r="F35" s="50">
        <f t="shared" si="12"/>
        <v>8.4</v>
      </c>
      <c r="G35" s="50">
        <f t="shared" si="12"/>
        <v>8.4</v>
      </c>
      <c r="H35" s="50">
        <f t="shared" si="12"/>
        <v>9.6</v>
      </c>
      <c r="I35" s="50">
        <f t="shared" si="12"/>
        <v>9.6</v>
      </c>
      <c r="J35" s="50">
        <f t="shared" si="12"/>
        <v>9.6</v>
      </c>
      <c r="K35" s="50">
        <f t="shared" si="12"/>
        <v>10.8</v>
      </c>
      <c r="L35" s="50">
        <f t="shared" si="12"/>
        <v>10.8</v>
      </c>
      <c r="M35" s="50">
        <f t="shared" si="12"/>
        <v>10.8</v>
      </c>
      <c r="N35" s="50">
        <f t="shared" si="12"/>
        <v>12</v>
      </c>
      <c r="O35" s="50">
        <f t="shared" si="12"/>
        <v>12</v>
      </c>
      <c r="P35" s="50">
        <f t="shared" si="12"/>
        <v>12</v>
      </c>
      <c r="Q35" s="50">
        <f t="shared" si="12"/>
        <v>12</v>
      </c>
      <c r="R35" s="50">
        <f t="shared" si="12"/>
        <v>12</v>
      </c>
      <c r="S35" s="50">
        <f t="shared" si="12"/>
        <v>12</v>
      </c>
      <c r="T35" s="50">
        <f t="shared" si="12"/>
        <v>12</v>
      </c>
      <c r="U35" s="50">
        <f t="shared" si="12"/>
        <v>12</v>
      </c>
      <c r="V35" s="50">
        <f t="shared" si="12"/>
        <v>12</v>
      </c>
      <c r="W35" s="50">
        <f t="shared" si="12"/>
        <v>12</v>
      </c>
      <c r="X35" s="50">
        <f t="shared" si="12"/>
        <v>12</v>
      </c>
      <c r="Y35" s="50">
        <f t="shared" si="12"/>
        <v>12</v>
      </c>
      <c r="Z35" s="50">
        <f t="shared" si="12"/>
        <v>12</v>
      </c>
      <c r="AA35" s="50">
        <f t="shared" si="12"/>
        <v>12</v>
      </c>
      <c r="AB35" s="49">
        <f t="shared" si="12"/>
        <v>12</v>
      </c>
      <c r="AC35" s="50">
        <f t="shared" si="12"/>
        <v>8.4</v>
      </c>
      <c r="AD35" s="52"/>
      <c r="AE35" s="52"/>
      <c r="AF35" s="52"/>
      <c r="AG35" s="52"/>
      <c r="AH35" s="52"/>
    </row>
    <row r="36" spans="1:34" x14ac:dyDescent="0.2">
      <c r="A36" s="51" t="s">
        <v>124</v>
      </c>
      <c r="B36" s="50">
        <f t="shared" ref="B36:AC36" si="13">ROUND($B$2*B$33,2)</f>
        <v>6.72</v>
      </c>
      <c r="C36" s="50">
        <f t="shared" si="13"/>
        <v>6.72</v>
      </c>
      <c r="D36" s="50">
        <f t="shared" si="13"/>
        <v>6.72</v>
      </c>
      <c r="E36" s="50">
        <f t="shared" si="13"/>
        <v>6.72</v>
      </c>
      <c r="F36" s="50">
        <f t="shared" si="13"/>
        <v>6.72</v>
      </c>
      <c r="G36" s="50">
        <f t="shared" si="13"/>
        <v>6.72</v>
      </c>
      <c r="H36" s="50">
        <f t="shared" si="13"/>
        <v>7.68</v>
      </c>
      <c r="I36" s="50">
        <f t="shared" si="13"/>
        <v>7.68</v>
      </c>
      <c r="J36" s="50">
        <f t="shared" si="13"/>
        <v>7.68</v>
      </c>
      <c r="K36" s="50">
        <f t="shared" si="13"/>
        <v>8.64</v>
      </c>
      <c r="L36" s="50">
        <f t="shared" si="13"/>
        <v>8.64</v>
      </c>
      <c r="M36" s="50">
        <f t="shared" si="13"/>
        <v>8.64</v>
      </c>
      <c r="N36" s="50">
        <f t="shared" si="13"/>
        <v>9.6</v>
      </c>
      <c r="O36" s="50">
        <f t="shared" si="13"/>
        <v>9.6</v>
      </c>
      <c r="P36" s="50">
        <f t="shared" si="13"/>
        <v>9.6</v>
      </c>
      <c r="Q36" s="50">
        <f t="shared" si="13"/>
        <v>9.6</v>
      </c>
      <c r="R36" s="50">
        <f t="shared" si="13"/>
        <v>9.6</v>
      </c>
      <c r="S36" s="50">
        <f t="shared" si="13"/>
        <v>9.6</v>
      </c>
      <c r="T36" s="50">
        <f t="shared" si="13"/>
        <v>9.6</v>
      </c>
      <c r="U36" s="50">
        <f t="shared" si="13"/>
        <v>9.6</v>
      </c>
      <c r="V36" s="50">
        <f t="shared" si="13"/>
        <v>9.6</v>
      </c>
      <c r="W36" s="50">
        <f t="shared" si="13"/>
        <v>9.6</v>
      </c>
      <c r="X36" s="50">
        <f t="shared" si="13"/>
        <v>9.6</v>
      </c>
      <c r="Y36" s="50">
        <f t="shared" si="13"/>
        <v>9.6</v>
      </c>
      <c r="Z36" s="50">
        <f t="shared" si="13"/>
        <v>9.6</v>
      </c>
      <c r="AA36" s="50">
        <f t="shared" si="13"/>
        <v>9.6</v>
      </c>
      <c r="AB36" s="49">
        <f t="shared" si="13"/>
        <v>9.6</v>
      </c>
      <c r="AC36" s="50">
        <f t="shared" si="13"/>
        <v>6.72</v>
      </c>
      <c r="AD36" s="32"/>
      <c r="AE36" s="32"/>
      <c r="AF36" s="32"/>
      <c r="AG36" s="32"/>
      <c r="AH36" s="32"/>
    </row>
    <row r="37" spans="1:34" x14ac:dyDescent="0.2">
      <c r="A37" s="337" t="s">
        <v>125</v>
      </c>
      <c r="B37" s="353">
        <f>B34*$B$2</f>
        <v>5.4599495495495489</v>
      </c>
      <c r="C37" s="353">
        <f t="shared" ref="C37:AC37" si="14">C34*$B$2</f>
        <v>5.4599495495495489</v>
      </c>
      <c r="D37" s="353">
        <f t="shared" si="14"/>
        <v>5.4599495495495489</v>
      </c>
      <c r="E37" s="353">
        <f t="shared" si="14"/>
        <v>5.4599495495495489</v>
      </c>
      <c r="F37" s="353">
        <f t="shared" si="14"/>
        <v>5.4599495495495489</v>
      </c>
      <c r="G37" s="353">
        <f t="shared" si="14"/>
        <v>5.4599495495495489</v>
      </c>
      <c r="H37" s="353">
        <f t="shared" si="14"/>
        <v>6.2399423423423421</v>
      </c>
      <c r="I37" s="353">
        <f t="shared" si="14"/>
        <v>6.2399423423423421</v>
      </c>
      <c r="J37" s="353">
        <f t="shared" si="14"/>
        <v>6.2399423423423421</v>
      </c>
      <c r="K37" s="353">
        <f t="shared" si="14"/>
        <v>7.0199351351351353</v>
      </c>
      <c r="L37" s="353">
        <f t="shared" si="14"/>
        <v>7.0199351351351353</v>
      </c>
      <c r="M37" s="353">
        <f t="shared" si="14"/>
        <v>7.0199351351351353</v>
      </c>
      <c r="N37" s="353">
        <f t="shared" si="14"/>
        <v>7.7999279279279268</v>
      </c>
      <c r="O37" s="353">
        <f t="shared" si="14"/>
        <v>7.7999279279279268</v>
      </c>
      <c r="P37" s="353">
        <f t="shared" si="14"/>
        <v>7.7999279279279268</v>
      </c>
      <c r="Q37" s="353">
        <f t="shared" si="14"/>
        <v>7.7999279279279268</v>
      </c>
      <c r="R37" s="353">
        <f t="shared" si="14"/>
        <v>7.7999279279279268</v>
      </c>
      <c r="S37" s="353">
        <f t="shared" si="14"/>
        <v>7.7999279279279268</v>
      </c>
      <c r="T37" s="353">
        <f t="shared" si="14"/>
        <v>7.7999279279279268</v>
      </c>
      <c r="U37" s="353">
        <f t="shared" si="14"/>
        <v>7.7999279279279268</v>
      </c>
      <c r="V37" s="353">
        <f t="shared" si="14"/>
        <v>7.7999279279279268</v>
      </c>
      <c r="W37" s="353">
        <f t="shared" si="14"/>
        <v>7.7999279279279268</v>
      </c>
      <c r="X37" s="353">
        <f t="shared" si="14"/>
        <v>7.7999279279279268</v>
      </c>
      <c r="Y37" s="353">
        <f t="shared" si="14"/>
        <v>7.7999279279279268</v>
      </c>
      <c r="Z37" s="353">
        <f t="shared" si="14"/>
        <v>7.7999279279279268</v>
      </c>
      <c r="AA37" s="353">
        <f t="shared" si="14"/>
        <v>7.7999279279279268</v>
      </c>
      <c r="AB37" s="353">
        <f t="shared" si="14"/>
        <v>7.7999279279279268</v>
      </c>
      <c r="AC37" s="353">
        <f t="shared" si="14"/>
        <v>5.4599495495495489</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4.6708237837837823</v>
      </c>
      <c r="C39" s="314">
        <f t="shared" ref="C39:AC39" si="15">C$36*$B124</f>
        <v>4.6708237837837823</v>
      </c>
      <c r="D39" s="314">
        <f t="shared" si="15"/>
        <v>4.6708237837837823</v>
      </c>
      <c r="E39" s="314">
        <f t="shared" si="15"/>
        <v>4.6708237837837823</v>
      </c>
      <c r="F39" s="314">
        <f t="shared" si="15"/>
        <v>4.6708237837837823</v>
      </c>
      <c r="G39" s="314">
        <f t="shared" si="15"/>
        <v>4.6708237837837823</v>
      </c>
      <c r="H39" s="314">
        <f t="shared" si="15"/>
        <v>5.3380843243243223</v>
      </c>
      <c r="I39" s="314">
        <f t="shared" si="15"/>
        <v>5.3380843243243223</v>
      </c>
      <c r="J39" s="314">
        <f t="shared" si="15"/>
        <v>5.3380843243243223</v>
      </c>
      <c r="K39" s="314">
        <f t="shared" si="15"/>
        <v>6.0053448648648633</v>
      </c>
      <c r="L39" s="314">
        <f t="shared" si="15"/>
        <v>6.0053448648648633</v>
      </c>
      <c r="M39" s="314">
        <f t="shared" si="15"/>
        <v>6.0053448648648633</v>
      </c>
      <c r="N39" s="314">
        <f t="shared" si="15"/>
        <v>6.6726054054054034</v>
      </c>
      <c r="O39" s="314">
        <f t="shared" si="15"/>
        <v>6.6726054054054034</v>
      </c>
      <c r="P39" s="314">
        <f t="shared" si="15"/>
        <v>6.6726054054054034</v>
      </c>
      <c r="Q39" s="314">
        <f t="shared" si="15"/>
        <v>6.6726054054054034</v>
      </c>
      <c r="R39" s="314">
        <f t="shared" si="15"/>
        <v>6.6726054054054034</v>
      </c>
      <c r="S39" s="314">
        <f t="shared" si="15"/>
        <v>6.6726054054054034</v>
      </c>
      <c r="T39" s="314">
        <f t="shared" si="15"/>
        <v>6.6726054054054034</v>
      </c>
      <c r="U39" s="314">
        <f t="shared" si="15"/>
        <v>6.6726054054054034</v>
      </c>
      <c r="V39" s="314">
        <f t="shared" si="15"/>
        <v>6.6726054054054034</v>
      </c>
      <c r="W39" s="314">
        <f t="shared" si="15"/>
        <v>6.6726054054054034</v>
      </c>
      <c r="X39" s="314">
        <f t="shared" si="15"/>
        <v>6.6726054054054034</v>
      </c>
      <c r="Y39" s="314">
        <f t="shared" si="15"/>
        <v>6.6726054054054034</v>
      </c>
      <c r="Z39" s="314">
        <f t="shared" si="15"/>
        <v>6.6726054054054034</v>
      </c>
      <c r="AA39" s="314">
        <f t="shared" si="15"/>
        <v>6.6726054054054034</v>
      </c>
      <c r="AB39" s="314">
        <f t="shared" si="15"/>
        <v>6.6726054054054034</v>
      </c>
      <c r="AC39" s="314">
        <f t="shared" si="15"/>
        <v>4.6708237837837823</v>
      </c>
      <c r="AD39" s="271"/>
      <c r="AE39" s="271"/>
    </row>
    <row r="40" spans="1:34" s="308" customFormat="1" ht="12.75" x14ac:dyDescent="0.2">
      <c r="A40" s="326" t="s">
        <v>128</v>
      </c>
      <c r="B40" s="314">
        <f t="shared" ref="B40:AC48" si="16">B$36*$B125</f>
        <v>1.0810118918918916</v>
      </c>
      <c r="C40" s="314">
        <f t="shared" si="16"/>
        <v>1.0810118918918916</v>
      </c>
      <c r="D40" s="314">
        <f t="shared" si="16"/>
        <v>1.0810118918918916</v>
      </c>
      <c r="E40" s="314">
        <f t="shared" si="16"/>
        <v>1.0810118918918916</v>
      </c>
      <c r="F40" s="314">
        <f t="shared" si="16"/>
        <v>1.0810118918918916</v>
      </c>
      <c r="G40" s="314">
        <f t="shared" si="16"/>
        <v>1.0810118918918916</v>
      </c>
      <c r="H40" s="314">
        <f t="shared" si="16"/>
        <v>1.2354421621621618</v>
      </c>
      <c r="I40" s="314">
        <f t="shared" si="16"/>
        <v>1.2354421621621618</v>
      </c>
      <c r="J40" s="314">
        <f t="shared" si="16"/>
        <v>1.2354421621621618</v>
      </c>
      <c r="K40" s="314">
        <f t="shared" si="16"/>
        <v>1.3898724324324323</v>
      </c>
      <c r="L40" s="314">
        <f t="shared" si="16"/>
        <v>1.3898724324324323</v>
      </c>
      <c r="M40" s="314">
        <f t="shared" si="16"/>
        <v>1.3898724324324323</v>
      </c>
      <c r="N40" s="314">
        <f t="shared" si="16"/>
        <v>1.5443027027027025</v>
      </c>
      <c r="O40" s="314">
        <f t="shared" si="16"/>
        <v>1.5443027027027025</v>
      </c>
      <c r="P40" s="314">
        <f t="shared" si="16"/>
        <v>1.5443027027027025</v>
      </c>
      <c r="Q40" s="314">
        <f t="shared" si="16"/>
        <v>1.5443027027027025</v>
      </c>
      <c r="R40" s="314">
        <f t="shared" si="16"/>
        <v>1.5443027027027025</v>
      </c>
      <c r="S40" s="314">
        <f t="shared" si="16"/>
        <v>1.5443027027027025</v>
      </c>
      <c r="T40" s="314">
        <f t="shared" si="16"/>
        <v>1.5443027027027025</v>
      </c>
      <c r="U40" s="314">
        <f t="shared" si="16"/>
        <v>1.5443027027027025</v>
      </c>
      <c r="V40" s="314">
        <f t="shared" si="16"/>
        <v>1.5443027027027025</v>
      </c>
      <c r="W40" s="314">
        <f t="shared" si="16"/>
        <v>1.5443027027027025</v>
      </c>
      <c r="X40" s="314">
        <f t="shared" si="16"/>
        <v>1.5443027027027025</v>
      </c>
      <c r="Y40" s="314">
        <f t="shared" si="16"/>
        <v>1.5443027027027025</v>
      </c>
      <c r="Z40" s="314">
        <f t="shared" si="16"/>
        <v>1.5443027027027025</v>
      </c>
      <c r="AA40" s="314">
        <f t="shared" si="16"/>
        <v>1.5443027027027025</v>
      </c>
      <c r="AB40" s="314">
        <f t="shared" si="16"/>
        <v>1.5443027027027025</v>
      </c>
      <c r="AC40" s="314">
        <f t="shared" si="16"/>
        <v>1.0810118918918916</v>
      </c>
      <c r="AD40" s="271"/>
      <c r="AE40" s="271"/>
    </row>
    <row r="41" spans="1:34" s="308" customFormat="1" ht="12.75" x14ac:dyDescent="0.2">
      <c r="A41" s="326" t="s">
        <v>129</v>
      </c>
      <c r="B41" s="314">
        <f t="shared" si="16"/>
        <v>2.6933275675675672</v>
      </c>
      <c r="C41" s="314">
        <f t="shared" si="16"/>
        <v>2.6933275675675672</v>
      </c>
      <c r="D41" s="314">
        <f t="shared" si="16"/>
        <v>2.6933275675675672</v>
      </c>
      <c r="E41" s="314">
        <f t="shared" si="16"/>
        <v>2.6933275675675672</v>
      </c>
      <c r="F41" s="314">
        <f t="shared" si="16"/>
        <v>2.6933275675675672</v>
      </c>
      <c r="G41" s="314">
        <f t="shared" si="16"/>
        <v>2.6933275675675672</v>
      </c>
      <c r="H41" s="314">
        <f t="shared" si="16"/>
        <v>3.0780886486486478</v>
      </c>
      <c r="I41" s="314">
        <f t="shared" si="16"/>
        <v>3.0780886486486478</v>
      </c>
      <c r="J41" s="314">
        <f t="shared" si="16"/>
        <v>3.0780886486486478</v>
      </c>
      <c r="K41" s="314">
        <f t="shared" si="16"/>
        <v>3.4628497297297294</v>
      </c>
      <c r="L41" s="314">
        <f t="shared" si="16"/>
        <v>3.4628497297297294</v>
      </c>
      <c r="M41" s="314">
        <f t="shared" si="16"/>
        <v>3.4628497297297294</v>
      </c>
      <c r="N41" s="314">
        <f t="shared" si="16"/>
        <v>3.84761081081081</v>
      </c>
      <c r="O41" s="314">
        <f t="shared" si="16"/>
        <v>3.84761081081081</v>
      </c>
      <c r="P41" s="314">
        <f t="shared" si="16"/>
        <v>3.84761081081081</v>
      </c>
      <c r="Q41" s="314">
        <f t="shared" si="16"/>
        <v>3.84761081081081</v>
      </c>
      <c r="R41" s="314">
        <f t="shared" si="16"/>
        <v>3.84761081081081</v>
      </c>
      <c r="S41" s="314">
        <f t="shared" si="16"/>
        <v>3.84761081081081</v>
      </c>
      <c r="T41" s="314">
        <f t="shared" si="16"/>
        <v>3.84761081081081</v>
      </c>
      <c r="U41" s="314">
        <f t="shared" si="16"/>
        <v>3.84761081081081</v>
      </c>
      <c r="V41" s="314">
        <f t="shared" si="16"/>
        <v>3.84761081081081</v>
      </c>
      <c r="W41" s="314">
        <f t="shared" si="16"/>
        <v>3.84761081081081</v>
      </c>
      <c r="X41" s="314">
        <f t="shared" si="16"/>
        <v>3.84761081081081</v>
      </c>
      <c r="Y41" s="314">
        <f t="shared" si="16"/>
        <v>3.84761081081081</v>
      </c>
      <c r="Z41" s="314">
        <f t="shared" si="16"/>
        <v>3.84761081081081</v>
      </c>
      <c r="AA41" s="314">
        <f t="shared" si="16"/>
        <v>3.84761081081081</v>
      </c>
      <c r="AB41" s="314">
        <f t="shared" si="16"/>
        <v>3.84761081081081</v>
      </c>
      <c r="AC41" s="314">
        <f t="shared" si="16"/>
        <v>2.6933275675675672</v>
      </c>
      <c r="AD41" s="271"/>
      <c r="AE41" s="271"/>
    </row>
    <row r="42" spans="1:34" s="308" customFormat="1" ht="12.75" x14ac:dyDescent="0.2">
      <c r="A42" s="326" t="s">
        <v>130</v>
      </c>
      <c r="B42" s="314">
        <f t="shared" si="16"/>
        <v>4.5923632432432422</v>
      </c>
      <c r="C42" s="314">
        <f t="shared" si="16"/>
        <v>4.5923632432432422</v>
      </c>
      <c r="D42" s="314">
        <f t="shared" si="16"/>
        <v>4.5923632432432422</v>
      </c>
      <c r="E42" s="314">
        <f t="shared" si="16"/>
        <v>4.5923632432432422</v>
      </c>
      <c r="F42" s="314">
        <f t="shared" si="16"/>
        <v>4.5923632432432422</v>
      </c>
      <c r="G42" s="314">
        <f t="shared" si="16"/>
        <v>4.5923632432432422</v>
      </c>
      <c r="H42" s="314">
        <f t="shared" si="16"/>
        <v>5.2484151351351338</v>
      </c>
      <c r="I42" s="314">
        <f t="shared" si="16"/>
        <v>5.2484151351351338</v>
      </c>
      <c r="J42" s="314">
        <f t="shared" si="16"/>
        <v>5.2484151351351338</v>
      </c>
      <c r="K42" s="314">
        <f t="shared" si="16"/>
        <v>5.9044670270270263</v>
      </c>
      <c r="L42" s="314">
        <f t="shared" si="16"/>
        <v>5.9044670270270263</v>
      </c>
      <c r="M42" s="314">
        <f t="shared" si="16"/>
        <v>5.9044670270270263</v>
      </c>
      <c r="N42" s="314">
        <f t="shared" si="16"/>
        <v>6.560518918918917</v>
      </c>
      <c r="O42" s="314">
        <f t="shared" si="16"/>
        <v>6.560518918918917</v>
      </c>
      <c r="P42" s="314">
        <f t="shared" si="16"/>
        <v>6.560518918918917</v>
      </c>
      <c r="Q42" s="314">
        <f t="shared" si="16"/>
        <v>6.560518918918917</v>
      </c>
      <c r="R42" s="314">
        <f t="shared" si="16"/>
        <v>6.560518918918917</v>
      </c>
      <c r="S42" s="314">
        <f t="shared" si="16"/>
        <v>6.560518918918917</v>
      </c>
      <c r="T42" s="314">
        <f t="shared" si="16"/>
        <v>6.560518918918917</v>
      </c>
      <c r="U42" s="314">
        <f t="shared" si="16"/>
        <v>6.560518918918917</v>
      </c>
      <c r="V42" s="314">
        <f t="shared" si="16"/>
        <v>6.560518918918917</v>
      </c>
      <c r="W42" s="314">
        <f t="shared" si="16"/>
        <v>6.560518918918917</v>
      </c>
      <c r="X42" s="314">
        <f t="shared" si="16"/>
        <v>6.560518918918917</v>
      </c>
      <c r="Y42" s="314">
        <f t="shared" si="16"/>
        <v>6.560518918918917</v>
      </c>
      <c r="Z42" s="314">
        <f t="shared" si="16"/>
        <v>6.560518918918917</v>
      </c>
      <c r="AA42" s="314">
        <f t="shared" si="16"/>
        <v>6.560518918918917</v>
      </c>
      <c r="AB42" s="314">
        <f t="shared" si="16"/>
        <v>6.560518918918917</v>
      </c>
      <c r="AC42" s="314">
        <f t="shared" si="16"/>
        <v>4.5923632432432422</v>
      </c>
      <c r="AD42" s="271"/>
      <c r="AE42" s="271"/>
    </row>
    <row r="43" spans="1:34" s="308" customFormat="1" ht="12.75" x14ac:dyDescent="0.2">
      <c r="A43" s="326" t="s">
        <v>131</v>
      </c>
      <c r="B43" s="314">
        <f t="shared" si="16"/>
        <v>4.6708237837837823</v>
      </c>
      <c r="C43" s="314">
        <f t="shared" si="16"/>
        <v>4.6708237837837823</v>
      </c>
      <c r="D43" s="314">
        <f t="shared" si="16"/>
        <v>4.6708237837837823</v>
      </c>
      <c r="E43" s="314">
        <f t="shared" si="16"/>
        <v>4.6708237837837823</v>
      </c>
      <c r="F43" s="314">
        <f t="shared" si="16"/>
        <v>4.6708237837837823</v>
      </c>
      <c r="G43" s="314">
        <f t="shared" si="16"/>
        <v>4.6708237837837823</v>
      </c>
      <c r="H43" s="314">
        <f t="shared" si="16"/>
        <v>5.3380843243243223</v>
      </c>
      <c r="I43" s="314">
        <f t="shared" si="16"/>
        <v>5.3380843243243223</v>
      </c>
      <c r="J43" s="314">
        <f t="shared" si="16"/>
        <v>5.3380843243243223</v>
      </c>
      <c r="K43" s="314">
        <f t="shared" si="16"/>
        <v>6.0053448648648633</v>
      </c>
      <c r="L43" s="314">
        <f t="shared" si="16"/>
        <v>6.0053448648648633</v>
      </c>
      <c r="M43" s="314">
        <f t="shared" si="16"/>
        <v>6.0053448648648633</v>
      </c>
      <c r="N43" s="314">
        <f t="shared" si="16"/>
        <v>6.6726054054054034</v>
      </c>
      <c r="O43" s="314">
        <f t="shared" si="16"/>
        <v>6.6726054054054034</v>
      </c>
      <c r="P43" s="314">
        <f t="shared" si="16"/>
        <v>6.6726054054054034</v>
      </c>
      <c r="Q43" s="314">
        <f t="shared" si="16"/>
        <v>6.6726054054054034</v>
      </c>
      <c r="R43" s="314">
        <f t="shared" si="16"/>
        <v>6.6726054054054034</v>
      </c>
      <c r="S43" s="314">
        <f t="shared" si="16"/>
        <v>6.6726054054054034</v>
      </c>
      <c r="T43" s="314">
        <f t="shared" si="16"/>
        <v>6.6726054054054034</v>
      </c>
      <c r="U43" s="314">
        <f t="shared" si="16"/>
        <v>6.6726054054054034</v>
      </c>
      <c r="V43" s="314">
        <f t="shared" si="16"/>
        <v>6.6726054054054034</v>
      </c>
      <c r="W43" s="314">
        <f t="shared" si="16"/>
        <v>6.6726054054054034</v>
      </c>
      <c r="X43" s="314">
        <f t="shared" si="16"/>
        <v>6.6726054054054034</v>
      </c>
      <c r="Y43" s="314">
        <f t="shared" si="16"/>
        <v>6.6726054054054034</v>
      </c>
      <c r="Z43" s="314">
        <f t="shared" si="16"/>
        <v>6.6726054054054034</v>
      </c>
      <c r="AA43" s="314">
        <f t="shared" si="16"/>
        <v>6.6726054054054034</v>
      </c>
      <c r="AB43" s="314">
        <f t="shared" si="16"/>
        <v>6.6726054054054034</v>
      </c>
      <c r="AC43" s="314">
        <f t="shared" si="16"/>
        <v>4.6708237837837823</v>
      </c>
      <c r="AD43" s="271"/>
      <c r="AE43" s="271"/>
    </row>
    <row r="44" spans="1:34" s="308" customFormat="1" ht="12.75" x14ac:dyDescent="0.2">
      <c r="A44" s="326" t="s">
        <v>132</v>
      </c>
      <c r="B44" s="314">
        <f t="shared" si="16"/>
        <v>4.6708237837837823</v>
      </c>
      <c r="C44" s="314">
        <f t="shared" si="16"/>
        <v>4.6708237837837823</v>
      </c>
      <c r="D44" s="314">
        <f t="shared" si="16"/>
        <v>4.6708237837837823</v>
      </c>
      <c r="E44" s="314">
        <f t="shared" si="16"/>
        <v>4.6708237837837823</v>
      </c>
      <c r="F44" s="314">
        <f t="shared" si="16"/>
        <v>4.6708237837837823</v>
      </c>
      <c r="G44" s="314">
        <f t="shared" si="16"/>
        <v>4.6708237837837823</v>
      </c>
      <c r="H44" s="314">
        <f t="shared" si="16"/>
        <v>5.3380843243243223</v>
      </c>
      <c r="I44" s="314">
        <f t="shared" si="16"/>
        <v>5.3380843243243223</v>
      </c>
      <c r="J44" s="314">
        <f t="shared" si="16"/>
        <v>5.3380843243243223</v>
      </c>
      <c r="K44" s="314">
        <f t="shared" si="16"/>
        <v>6.0053448648648633</v>
      </c>
      <c r="L44" s="314">
        <f t="shared" si="16"/>
        <v>6.0053448648648633</v>
      </c>
      <c r="M44" s="314">
        <f t="shared" si="16"/>
        <v>6.0053448648648633</v>
      </c>
      <c r="N44" s="314">
        <f t="shared" si="16"/>
        <v>6.6726054054054034</v>
      </c>
      <c r="O44" s="314">
        <f t="shared" si="16"/>
        <v>6.6726054054054034</v>
      </c>
      <c r="P44" s="314">
        <f t="shared" si="16"/>
        <v>6.6726054054054034</v>
      </c>
      <c r="Q44" s="314">
        <f t="shared" si="16"/>
        <v>6.6726054054054034</v>
      </c>
      <c r="R44" s="314">
        <f t="shared" si="16"/>
        <v>6.6726054054054034</v>
      </c>
      <c r="S44" s="314">
        <f t="shared" si="16"/>
        <v>6.6726054054054034</v>
      </c>
      <c r="T44" s="314">
        <f t="shared" si="16"/>
        <v>6.6726054054054034</v>
      </c>
      <c r="U44" s="314">
        <f t="shared" si="16"/>
        <v>6.6726054054054034</v>
      </c>
      <c r="V44" s="314">
        <f t="shared" si="16"/>
        <v>6.6726054054054034</v>
      </c>
      <c r="W44" s="314">
        <f t="shared" si="16"/>
        <v>6.6726054054054034</v>
      </c>
      <c r="X44" s="314">
        <f t="shared" si="16"/>
        <v>6.6726054054054034</v>
      </c>
      <c r="Y44" s="314">
        <f t="shared" si="16"/>
        <v>6.6726054054054034</v>
      </c>
      <c r="Z44" s="314">
        <f t="shared" si="16"/>
        <v>6.6726054054054034</v>
      </c>
      <c r="AA44" s="314">
        <f t="shared" si="16"/>
        <v>6.6726054054054034</v>
      </c>
      <c r="AB44" s="314">
        <f t="shared" si="16"/>
        <v>6.6726054054054034</v>
      </c>
      <c r="AC44" s="314">
        <f t="shared" si="16"/>
        <v>4.6708237837837823</v>
      </c>
      <c r="AD44" s="271"/>
      <c r="AE44" s="271"/>
    </row>
    <row r="45" spans="1:34" s="308" customFormat="1" ht="12.75" x14ac:dyDescent="0.2">
      <c r="A45" s="326" t="s">
        <v>133</v>
      </c>
      <c r="B45" s="314">
        <f>IF(B$13="Deploy",B$36,B$36*$B130)</f>
        <v>2.3673772972972968</v>
      </c>
      <c r="C45" s="314">
        <f t="shared" ref="C45:AC47" si="17">IF(C$13="Deploy",C$36,C$36*$B130)</f>
        <v>2.3673772972972968</v>
      </c>
      <c r="D45" s="314">
        <f t="shared" si="17"/>
        <v>2.3673772972972968</v>
      </c>
      <c r="E45" s="314">
        <f t="shared" si="17"/>
        <v>2.3673772972972968</v>
      </c>
      <c r="F45" s="314">
        <f t="shared" si="17"/>
        <v>2.3673772972972968</v>
      </c>
      <c r="G45" s="314">
        <f t="shared" si="17"/>
        <v>2.3673772972972968</v>
      </c>
      <c r="H45" s="314">
        <f t="shared" si="17"/>
        <v>2.7055740540540536</v>
      </c>
      <c r="I45" s="314">
        <f t="shared" si="17"/>
        <v>2.7055740540540536</v>
      </c>
      <c r="J45" s="314">
        <f t="shared" si="17"/>
        <v>2.7055740540540536</v>
      </c>
      <c r="K45" s="314">
        <f t="shared" si="17"/>
        <v>3.0437708108108104</v>
      </c>
      <c r="L45" s="314">
        <f t="shared" si="17"/>
        <v>3.0437708108108104</v>
      </c>
      <c r="M45" s="314">
        <f t="shared" si="17"/>
        <v>3.0437708108108104</v>
      </c>
      <c r="N45" s="314">
        <f t="shared" si="17"/>
        <v>3.3819675675675671</v>
      </c>
      <c r="O45" s="314">
        <f t="shared" si="17"/>
        <v>3.3819675675675671</v>
      </c>
      <c r="P45" s="314">
        <f t="shared" si="17"/>
        <v>3.3819675675675671</v>
      </c>
      <c r="Q45" s="314">
        <f t="shared" si="17"/>
        <v>3.3819675675675671</v>
      </c>
      <c r="R45" s="314">
        <f t="shared" si="17"/>
        <v>9.6</v>
      </c>
      <c r="S45" s="314">
        <f t="shared" si="17"/>
        <v>9.6</v>
      </c>
      <c r="T45" s="314">
        <f t="shared" si="17"/>
        <v>9.6</v>
      </c>
      <c r="U45" s="314">
        <f t="shared" si="17"/>
        <v>9.6</v>
      </c>
      <c r="V45" s="314">
        <f t="shared" si="17"/>
        <v>9.6</v>
      </c>
      <c r="W45" s="314">
        <f t="shared" si="17"/>
        <v>9.6</v>
      </c>
      <c r="X45" s="314">
        <f t="shared" si="17"/>
        <v>3.3819675675675671</v>
      </c>
      <c r="Y45" s="314">
        <f t="shared" si="17"/>
        <v>3.3819675675675671</v>
      </c>
      <c r="Z45" s="314">
        <f t="shared" si="17"/>
        <v>3.3819675675675671</v>
      </c>
      <c r="AA45" s="314">
        <f t="shared" si="17"/>
        <v>3.3819675675675671</v>
      </c>
      <c r="AB45" s="314">
        <f t="shared" si="17"/>
        <v>3.3819675675675671</v>
      </c>
      <c r="AC45" s="314">
        <f t="shared" si="17"/>
        <v>2.3673772972972968</v>
      </c>
      <c r="AD45" s="271"/>
      <c r="AE45" s="271"/>
    </row>
    <row r="46" spans="1:34" s="308" customFormat="1" ht="12.75" x14ac:dyDescent="0.2">
      <c r="A46" s="326" t="s">
        <v>134</v>
      </c>
      <c r="B46" s="314">
        <f t="shared" si="16"/>
        <v>4.9890248648648647</v>
      </c>
      <c r="C46" s="314">
        <f t="shared" si="16"/>
        <v>4.9890248648648647</v>
      </c>
      <c r="D46" s="314">
        <f t="shared" si="16"/>
        <v>4.9890248648648647</v>
      </c>
      <c r="E46" s="314">
        <f t="shared" si="16"/>
        <v>4.9890248648648647</v>
      </c>
      <c r="F46" s="314">
        <f t="shared" si="16"/>
        <v>4.9890248648648647</v>
      </c>
      <c r="G46" s="314">
        <f t="shared" si="16"/>
        <v>4.9890248648648647</v>
      </c>
      <c r="H46" s="314">
        <f t="shared" si="16"/>
        <v>5.7017427027027017</v>
      </c>
      <c r="I46" s="314">
        <f t="shared" si="16"/>
        <v>5.7017427027027017</v>
      </c>
      <c r="J46" s="314">
        <f t="shared" si="16"/>
        <v>5.7017427027027017</v>
      </c>
      <c r="K46" s="314">
        <f t="shared" si="16"/>
        <v>6.4144605405405404</v>
      </c>
      <c r="L46" s="314">
        <f t="shared" si="16"/>
        <v>6.4144605405405404</v>
      </c>
      <c r="M46" s="314">
        <f t="shared" si="16"/>
        <v>6.4144605405405404</v>
      </c>
      <c r="N46" s="314">
        <f t="shared" si="16"/>
        <v>7.1271783783783773</v>
      </c>
      <c r="O46" s="314">
        <f t="shared" si="16"/>
        <v>7.1271783783783773</v>
      </c>
      <c r="P46" s="314">
        <f t="shared" si="16"/>
        <v>7.1271783783783773</v>
      </c>
      <c r="Q46" s="314">
        <f t="shared" si="16"/>
        <v>7.1271783783783773</v>
      </c>
      <c r="R46" s="314">
        <f t="shared" si="16"/>
        <v>7.1271783783783773</v>
      </c>
      <c r="S46" s="314">
        <f t="shared" si="16"/>
        <v>7.1271783783783773</v>
      </c>
      <c r="T46" s="314">
        <f t="shared" si="16"/>
        <v>7.1271783783783773</v>
      </c>
      <c r="U46" s="314">
        <f t="shared" si="16"/>
        <v>7.1271783783783773</v>
      </c>
      <c r="V46" s="314">
        <f t="shared" si="16"/>
        <v>7.1271783783783773</v>
      </c>
      <c r="W46" s="314">
        <f t="shared" si="16"/>
        <v>7.1271783783783773</v>
      </c>
      <c r="X46" s="314">
        <f t="shared" si="16"/>
        <v>7.1271783783783773</v>
      </c>
      <c r="Y46" s="314">
        <f t="shared" si="16"/>
        <v>7.1271783783783773</v>
      </c>
      <c r="Z46" s="314">
        <f t="shared" si="16"/>
        <v>7.1271783783783773</v>
      </c>
      <c r="AA46" s="314">
        <f t="shared" si="16"/>
        <v>7.1271783783783773</v>
      </c>
      <c r="AB46" s="314">
        <f t="shared" si="16"/>
        <v>7.1271783783783773</v>
      </c>
      <c r="AC46" s="314">
        <f t="shared" si="16"/>
        <v>4.9890248648648647</v>
      </c>
      <c r="AD46" s="271"/>
      <c r="AE46" s="271"/>
    </row>
    <row r="47" spans="1:34" s="308" customFormat="1" ht="12.75" x14ac:dyDescent="0.2">
      <c r="A47" s="326" t="s">
        <v>135</v>
      </c>
      <c r="B47" s="314">
        <f>IF(B$13="Deploy",B$36,B$36*$B132)</f>
        <v>2.2082767567567565</v>
      </c>
      <c r="C47" s="314">
        <f t="shared" si="17"/>
        <v>2.2082767567567565</v>
      </c>
      <c r="D47" s="314">
        <f t="shared" si="17"/>
        <v>2.2082767567567565</v>
      </c>
      <c r="E47" s="314">
        <f t="shared" si="17"/>
        <v>2.2082767567567565</v>
      </c>
      <c r="F47" s="314">
        <f t="shared" si="17"/>
        <v>2.2082767567567565</v>
      </c>
      <c r="G47" s="314">
        <f t="shared" si="17"/>
        <v>2.2082767567567565</v>
      </c>
      <c r="H47" s="314">
        <f t="shared" si="17"/>
        <v>2.5237448648648648</v>
      </c>
      <c r="I47" s="314">
        <f t="shared" si="17"/>
        <v>2.5237448648648648</v>
      </c>
      <c r="J47" s="314">
        <f t="shared" si="17"/>
        <v>2.5237448648648648</v>
      </c>
      <c r="K47" s="314">
        <f t="shared" si="17"/>
        <v>2.8392129729729731</v>
      </c>
      <c r="L47" s="314">
        <f t="shared" si="17"/>
        <v>2.8392129729729731</v>
      </c>
      <c r="M47" s="314">
        <f t="shared" si="17"/>
        <v>2.8392129729729731</v>
      </c>
      <c r="N47" s="314">
        <f t="shared" si="17"/>
        <v>3.154681081081081</v>
      </c>
      <c r="O47" s="314">
        <f t="shared" si="17"/>
        <v>3.154681081081081</v>
      </c>
      <c r="P47" s="314">
        <f t="shared" si="17"/>
        <v>3.154681081081081</v>
      </c>
      <c r="Q47" s="314">
        <f t="shared" si="17"/>
        <v>3.154681081081081</v>
      </c>
      <c r="R47" s="314">
        <f t="shared" si="17"/>
        <v>9.6</v>
      </c>
      <c r="S47" s="314">
        <f t="shared" si="17"/>
        <v>9.6</v>
      </c>
      <c r="T47" s="314">
        <f t="shared" si="17"/>
        <v>9.6</v>
      </c>
      <c r="U47" s="314">
        <f t="shared" si="17"/>
        <v>9.6</v>
      </c>
      <c r="V47" s="314">
        <f t="shared" si="17"/>
        <v>9.6</v>
      </c>
      <c r="W47" s="314">
        <f t="shared" si="17"/>
        <v>9.6</v>
      </c>
      <c r="X47" s="314">
        <f t="shared" si="17"/>
        <v>3.154681081081081</v>
      </c>
      <c r="Y47" s="314">
        <f t="shared" si="17"/>
        <v>3.154681081081081</v>
      </c>
      <c r="Z47" s="314">
        <f t="shared" si="17"/>
        <v>3.154681081081081</v>
      </c>
      <c r="AA47" s="314">
        <f t="shared" si="17"/>
        <v>3.154681081081081</v>
      </c>
      <c r="AB47" s="314">
        <f t="shared" si="17"/>
        <v>3.154681081081081</v>
      </c>
      <c r="AC47" s="314">
        <f t="shared" si="17"/>
        <v>2.2082767567567565</v>
      </c>
      <c r="AD47" s="271"/>
      <c r="AE47" s="271"/>
    </row>
    <row r="48" spans="1:34" s="308" customFormat="1" ht="12.75" x14ac:dyDescent="0.2">
      <c r="A48" s="326" t="s">
        <v>136</v>
      </c>
      <c r="B48" s="314">
        <f t="shared" si="16"/>
        <v>6.72</v>
      </c>
      <c r="C48" s="314">
        <f t="shared" si="16"/>
        <v>6.72</v>
      </c>
      <c r="D48" s="314">
        <f t="shared" si="16"/>
        <v>6.72</v>
      </c>
      <c r="E48" s="314">
        <f t="shared" si="16"/>
        <v>6.72</v>
      </c>
      <c r="F48" s="314">
        <f t="shared" si="16"/>
        <v>6.72</v>
      </c>
      <c r="G48" s="314">
        <f t="shared" si="16"/>
        <v>6.72</v>
      </c>
      <c r="H48" s="314">
        <f t="shared" si="16"/>
        <v>7.68</v>
      </c>
      <c r="I48" s="314">
        <f t="shared" si="16"/>
        <v>7.68</v>
      </c>
      <c r="J48" s="314">
        <f t="shared" si="16"/>
        <v>7.68</v>
      </c>
      <c r="K48" s="314">
        <f t="shared" si="16"/>
        <v>8.64</v>
      </c>
      <c r="L48" s="314">
        <f t="shared" si="16"/>
        <v>8.64</v>
      </c>
      <c r="M48" s="314">
        <f t="shared" si="16"/>
        <v>8.64</v>
      </c>
      <c r="N48" s="314">
        <f t="shared" si="16"/>
        <v>9.6</v>
      </c>
      <c r="O48" s="314">
        <f t="shared" si="16"/>
        <v>9.6</v>
      </c>
      <c r="P48" s="314">
        <f t="shared" si="16"/>
        <v>9.6</v>
      </c>
      <c r="Q48" s="314">
        <f t="shared" si="16"/>
        <v>9.6</v>
      </c>
      <c r="R48" s="314">
        <f t="shared" si="16"/>
        <v>9.6</v>
      </c>
      <c r="S48" s="314">
        <f t="shared" si="16"/>
        <v>9.6</v>
      </c>
      <c r="T48" s="314">
        <f t="shared" si="16"/>
        <v>9.6</v>
      </c>
      <c r="U48" s="314">
        <f t="shared" si="16"/>
        <v>9.6</v>
      </c>
      <c r="V48" s="314">
        <f t="shared" si="16"/>
        <v>9.6</v>
      </c>
      <c r="W48" s="314">
        <f t="shared" si="16"/>
        <v>9.6</v>
      </c>
      <c r="X48" s="314">
        <f t="shared" si="16"/>
        <v>9.6</v>
      </c>
      <c r="Y48" s="314">
        <f t="shared" si="16"/>
        <v>9.6</v>
      </c>
      <c r="Z48" s="314">
        <f t="shared" si="16"/>
        <v>9.6</v>
      </c>
      <c r="AA48" s="314">
        <f t="shared" si="16"/>
        <v>9.6</v>
      </c>
      <c r="AB48" s="314">
        <f t="shared" si="16"/>
        <v>9.6</v>
      </c>
      <c r="AC48" s="314">
        <f t="shared" si="16"/>
        <v>6.72</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3"/>
      <c r="AE49" s="272"/>
    </row>
    <row r="50" spans="1:34" x14ac:dyDescent="0.2">
      <c r="A50" s="47" t="s">
        <v>138</v>
      </c>
      <c r="B50" s="46">
        <v>5</v>
      </c>
      <c r="C50" s="46">
        <v>5</v>
      </c>
      <c r="D50" s="46">
        <v>5</v>
      </c>
      <c r="E50" s="46">
        <v>5</v>
      </c>
      <c r="F50" s="46">
        <v>5</v>
      </c>
      <c r="G50" s="46">
        <v>5</v>
      </c>
      <c r="H50" s="46">
        <v>7</v>
      </c>
      <c r="I50" s="46">
        <v>7</v>
      </c>
      <c r="J50" s="46">
        <v>7</v>
      </c>
      <c r="K50" s="46">
        <v>8</v>
      </c>
      <c r="L50" s="46">
        <v>8</v>
      </c>
      <c r="M50" s="46">
        <v>8</v>
      </c>
      <c r="N50" s="46">
        <v>9</v>
      </c>
      <c r="O50" s="46">
        <v>9</v>
      </c>
      <c r="P50" s="46">
        <v>9</v>
      </c>
      <c r="Q50" s="46">
        <v>9</v>
      </c>
      <c r="R50" s="46">
        <v>9</v>
      </c>
      <c r="S50" s="46">
        <v>9</v>
      </c>
      <c r="T50" s="46">
        <v>9</v>
      </c>
      <c r="U50" s="46">
        <v>9</v>
      </c>
      <c r="V50" s="46">
        <v>9</v>
      </c>
      <c r="W50" s="46">
        <v>9</v>
      </c>
      <c r="X50" s="46">
        <v>9</v>
      </c>
      <c r="Y50" s="46">
        <v>9</v>
      </c>
      <c r="Z50" s="46">
        <v>9</v>
      </c>
      <c r="AA50" s="46">
        <v>9</v>
      </c>
      <c r="AB50" s="345">
        <v>9</v>
      </c>
      <c r="AC50" s="96">
        <v>5</v>
      </c>
      <c r="AD50" s="48"/>
      <c r="AE50" s="48"/>
      <c r="AF50" s="48"/>
      <c r="AG50" s="48"/>
      <c r="AH50" s="48"/>
    </row>
    <row r="51" spans="1:34" x14ac:dyDescent="0.2">
      <c r="A51" s="47" t="s">
        <v>139</v>
      </c>
      <c r="B51" s="46">
        <f t="shared" ref="B51:AC51" si="18">ROUND(1*B50,2)</f>
        <v>5</v>
      </c>
      <c r="C51" s="46">
        <f t="shared" si="18"/>
        <v>5</v>
      </c>
      <c r="D51" s="46">
        <f t="shared" si="18"/>
        <v>5</v>
      </c>
      <c r="E51" s="46">
        <f t="shared" si="18"/>
        <v>5</v>
      </c>
      <c r="F51" s="46">
        <f t="shared" si="18"/>
        <v>5</v>
      </c>
      <c r="G51" s="46">
        <f t="shared" si="18"/>
        <v>5</v>
      </c>
      <c r="H51" s="46">
        <f t="shared" si="18"/>
        <v>7</v>
      </c>
      <c r="I51" s="46">
        <f t="shared" si="18"/>
        <v>7</v>
      </c>
      <c r="J51" s="46">
        <f t="shared" si="18"/>
        <v>7</v>
      </c>
      <c r="K51" s="46">
        <f t="shared" si="18"/>
        <v>8</v>
      </c>
      <c r="L51" s="46">
        <f t="shared" si="18"/>
        <v>8</v>
      </c>
      <c r="M51" s="46">
        <f t="shared" si="18"/>
        <v>8</v>
      </c>
      <c r="N51" s="46">
        <f t="shared" si="18"/>
        <v>9</v>
      </c>
      <c r="O51" s="46">
        <f t="shared" si="18"/>
        <v>9</v>
      </c>
      <c r="P51" s="46">
        <f t="shared" si="18"/>
        <v>9</v>
      </c>
      <c r="Q51" s="46">
        <f t="shared" si="18"/>
        <v>9</v>
      </c>
      <c r="R51" s="46">
        <f t="shared" si="18"/>
        <v>9</v>
      </c>
      <c r="S51" s="46">
        <f t="shared" si="18"/>
        <v>9</v>
      </c>
      <c r="T51" s="46">
        <f t="shared" si="18"/>
        <v>9</v>
      </c>
      <c r="U51" s="46">
        <f t="shared" si="18"/>
        <v>9</v>
      </c>
      <c r="V51" s="46">
        <f t="shared" si="18"/>
        <v>9</v>
      </c>
      <c r="W51" s="46">
        <f t="shared" si="18"/>
        <v>9</v>
      </c>
      <c r="X51" s="46">
        <f t="shared" si="18"/>
        <v>9</v>
      </c>
      <c r="Y51" s="46">
        <f t="shared" si="18"/>
        <v>9</v>
      </c>
      <c r="Z51" s="46">
        <f t="shared" si="18"/>
        <v>9</v>
      </c>
      <c r="AA51" s="46">
        <f t="shared" si="18"/>
        <v>9</v>
      </c>
      <c r="AB51" s="345">
        <f t="shared" si="18"/>
        <v>9</v>
      </c>
      <c r="AC51" s="96">
        <f t="shared" si="18"/>
        <v>5</v>
      </c>
      <c r="AF51" s="32"/>
      <c r="AG51" s="32"/>
      <c r="AH51" s="32"/>
    </row>
    <row r="52" spans="1:34" s="15" customFormat="1" x14ac:dyDescent="0.2">
      <c r="A52" s="43" t="s">
        <v>140</v>
      </c>
      <c r="B52" s="98">
        <v>0</v>
      </c>
      <c r="C52" s="98">
        <v>0</v>
      </c>
      <c r="D52" s="98">
        <v>0</v>
      </c>
      <c r="E52" s="98">
        <v>0</v>
      </c>
      <c r="F52" s="98">
        <v>0</v>
      </c>
      <c r="G52" s="98">
        <v>0</v>
      </c>
      <c r="H52" s="98">
        <v>0</v>
      </c>
      <c r="I52" s="98">
        <v>0</v>
      </c>
      <c r="J52" s="98">
        <v>0</v>
      </c>
      <c r="K52" s="98">
        <v>0</v>
      </c>
      <c r="L52" s="98">
        <v>0</v>
      </c>
      <c r="M52" s="98">
        <v>0</v>
      </c>
      <c r="N52" s="98">
        <v>0</v>
      </c>
      <c r="O52" s="98">
        <v>0</v>
      </c>
      <c r="P52" s="98">
        <v>0</v>
      </c>
      <c r="Q52" s="98">
        <v>0</v>
      </c>
      <c r="R52" s="98">
        <v>0</v>
      </c>
      <c r="S52" s="98">
        <v>0</v>
      </c>
      <c r="T52" s="98">
        <v>0</v>
      </c>
      <c r="U52" s="98">
        <v>0</v>
      </c>
      <c r="V52" s="98">
        <v>0</v>
      </c>
      <c r="W52" s="98">
        <v>0</v>
      </c>
      <c r="X52" s="98">
        <v>0</v>
      </c>
      <c r="Y52" s="98">
        <v>0</v>
      </c>
      <c r="Z52" s="98">
        <v>0</v>
      </c>
      <c r="AA52" s="98">
        <v>0</v>
      </c>
      <c r="AB52" s="343">
        <v>0</v>
      </c>
      <c r="AC52" s="98">
        <v>0</v>
      </c>
      <c r="AF52" s="32"/>
      <c r="AG52" s="32"/>
      <c r="AH52" s="32"/>
    </row>
    <row r="53" spans="1:34" s="15" customFormat="1" x14ac:dyDescent="0.2">
      <c r="A53" s="43" t="s">
        <v>141</v>
      </c>
      <c r="B53" s="99">
        <v>0</v>
      </c>
      <c r="C53" s="99">
        <v>0</v>
      </c>
      <c r="D53" s="99">
        <v>0</v>
      </c>
      <c r="E53" s="99">
        <v>0</v>
      </c>
      <c r="F53" s="99">
        <v>0</v>
      </c>
      <c r="G53" s="99">
        <v>0</v>
      </c>
      <c r="H53" s="99">
        <v>0</v>
      </c>
      <c r="I53" s="99">
        <v>0</v>
      </c>
      <c r="J53" s="99">
        <v>0</v>
      </c>
      <c r="K53" s="99">
        <v>0</v>
      </c>
      <c r="L53" s="99">
        <v>0</v>
      </c>
      <c r="M53" s="99">
        <v>0</v>
      </c>
      <c r="N53" s="99">
        <v>0</v>
      </c>
      <c r="O53" s="99">
        <v>0</v>
      </c>
      <c r="P53" s="99">
        <v>0</v>
      </c>
      <c r="Q53" s="99">
        <v>0</v>
      </c>
      <c r="R53" s="99">
        <v>0</v>
      </c>
      <c r="S53" s="99">
        <v>0</v>
      </c>
      <c r="T53" s="99">
        <v>0</v>
      </c>
      <c r="U53" s="99">
        <v>0</v>
      </c>
      <c r="V53" s="99">
        <v>0</v>
      </c>
      <c r="W53" s="99">
        <v>0</v>
      </c>
      <c r="X53" s="99">
        <v>0</v>
      </c>
      <c r="Y53" s="99">
        <v>0</v>
      </c>
      <c r="Z53" s="99">
        <v>0</v>
      </c>
      <c r="AA53" s="99">
        <v>0</v>
      </c>
      <c r="AB53" s="344">
        <v>0</v>
      </c>
      <c r="AC53" s="96">
        <v>0</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22"/>
      <c r="AF54" s="18"/>
      <c r="AG54" s="18"/>
      <c r="AH54" s="18"/>
    </row>
    <row r="55" spans="1:34" x14ac:dyDescent="0.2">
      <c r="A55" s="51" t="str">
        <f t="shared" ref="A55:A63" si="19">A85</f>
        <v>Pilot Upper Limit</v>
      </c>
      <c r="B55" s="35">
        <f>$B$85</f>
        <v>17</v>
      </c>
      <c r="C55" s="35">
        <f t="shared" ref="C55:AC55" si="20">$B$85</f>
        <v>17</v>
      </c>
      <c r="D55" s="35">
        <f t="shared" si="20"/>
        <v>17</v>
      </c>
      <c r="E55" s="35">
        <f t="shared" si="20"/>
        <v>17</v>
      </c>
      <c r="F55" s="35">
        <f t="shared" si="20"/>
        <v>17</v>
      </c>
      <c r="G55" s="35">
        <f t="shared" si="20"/>
        <v>17</v>
      </c>
      <c r="H55" s="35">
        <f t="shared" si="20"/>
        <v>17</v>
      </c>
      <c r="I55" s="35">
        <f t="shared" si="20"/>
        <v>17</v>
      </c>
      <c r="J55" s="35">
        <f t="shared" si="20"/>
        <v>17</v>
      </c>
      <c r="K55" s="35">
        <f t="shared" si="20"/>
        <v>17</v>
      </c>
      <c r="L55" s="35">
        <f t="shared" si="20"/>
        <v>17</v>
      </c>
      <c r="M55" s="35">
        <f t="shared" si="20"/>
        <v>17</v>
      </c>
      <c r="N55" s="35">
        <f t="shared" si="20"/>
        <v>17</v>
      </c>
      <c r="O55" s="35">
        <f t="shared" si="20"/>
        <v>17</v>
      </c>
      <c r="P55" s="35">
        <f t="shared" si="20"/>
        <v>17</v>
      </c>
      <c r="Q55" s="35">
        <f t="shared" si="20"/>
        <v>17</v>
      </c>
      <c r="R55" s="35">
        <f t="shared" si="20"/>
        <v>17</v>
      </c>
      <c r="S55" s="35">
        <f t="shared" si="20"/>
        <v>17</v>
      </c>
      <c r="T55" s="35">
        <f t="shared" si="20"/>
        <v>17</v>
      </c>
      <c r="U55" s="35">
        <f t="shared" si="20"/>
        <v>17</v>
      </c>
      <c r="V55" s="35">
        <f t="shared" si="20"/>
        <v>17</v>
      </c>
      <c r="W55" s="35">
        <f t="shared" si="20"/>
        <v>17</v>
      </c>
      <c r="X55" s="35">
        <f t="shared" si="20"/>
        <v>17</v>
      </c>
      <c r="Y55" s="35">
        <f t="shared" si="20"/>
        <v>17</v>
      </c>
      <c r="Z55" s="35">
        <f t="shared" si="20"/>
        <v>17</v>
      </c>
      <c r="AA55" s="35">
        <f t="shared" si="20"/>
        <v>17</v>
      </c>
      <c r="AB55" s="339">
        <f t="shared" si="20"/>
        <v>17</v>
      </c>
      <c r="AC55" s="115">
        <f t="shared" si="20"/>
        <v>17</v>
      </c>
    </row>
    <row r="56" spans="1:34" x14ac:dyDescent="0.2">
      <c r="A56" s="34" t="str">
        <f t="shared" si="19"/>
        <v>Pilot Lower Limit</v>
      </c>
      <c r="B56" s="33">
        <f>IF(B76&lt;80,12,IF(AND(B76&gt;=80,B76&lt;90),14,$B$86))</f>
        <v>12</v>
      </c>
      <c r="C56" s="33">
        <f t="shared" ref="C56:AC56" si="21">IF(C76&lt;80,12,IF(AND(C76&gt;=80,C76&lt;90),14,$B$86))</f>
        <v>12</v>
      </c>
      <c r="D56" s="33">
        <f t="shared" si="21"/>
        <v>12</v>
      </c>
      <c r="E56" s="33">
        <f t="shared" si="21"/>
        <v>12</v>
      </c>
      <c r="F56" s="33">
        <f t="shared" si="21"/>
        <v>12</v>
      </c>
      <c r="G56" s="33">
        <f t="shared" si="21"/>
        <v>12</v>
      </c>
      <c r="H56" s="33">
        <f t="shared" si="21"/>
        <v>12</v>
      </c>
      <c r="I56" s="33">
        <f t="shared" si="21"/>
        <v>12</v>
      </c>
      <c r="J56" s="33">
        <f t="shared" si="21"/>
        <v>12</v>
      </c>
      <c r="K56" s="33">
        <f t="shared" si="21"/>
        <v>12</v>
      </c>
      <c r="L56" s="33">
        <f t="shared" si="21"/>
        <v>14</v>
      </c>
      <c r="M56" s="33">
        <f t="shared" si="21"/>
        <v>14</v>
      </c>
      <c r="N56" s="33">
        <f t="shared" si="21"/>
        <v>14</v>
      </c>
      <c r="O56" s="33">
        <f t="shared" si="21"/>
        <v>14</v>
      </c>
      <c r="P56" s="33">
        <f t="shared" si="21"/>
        <v>14</v>
      </c>
      <c r="Q56" s="33">
        <f t="shared" si="21"/>
        <v>14</v>
      </c>
      <c r="R56" s="33">
        <f t="shared" si="21"/>
        <v>17</v>
      </c>
      <c r="S56" s="33">
        <f t="shared" si="21"/>
        <v>17</v>
      </c>
      <c r="T56" s="33">
        <f t="shared" si="21"/>
        <v>17</v>
      </c>
      <c r="U56" s="33">
        <f t="shared" si="21"/>
        <v>17</v>
      </c>
      <c r="V56" s="33">
        <f t="shared" si="21"/>
        <v>17</v>
      </c>
      <c r="W56" s="33">
        <f t="shared" si="21"/>
        <v>17</v>
      </c>
      <c r="X56" s="33">
        <f t="shared" si="21"/>
        <v>17</v>
      </c>
      <c r="Y56" s="33">
        <f t="shared" si="21"/>
        <v>17</v>
      </c>
      <c r="Z56" s="33">
        <f t="shared" si="21"/>
        <v>14</v>
      </c>
      <c r="AA56" s="33">
        <f t="shared" si="21"/>
        <v>14</v>
      </c>
      <c r="AB56" s="125">
        <f t="shared" si="21"/>
        <v>14</v>
      </c>
      <c r="AC56" s="33">
        <f t="shared" si="21"/>
        <v>12</v>
      </c>
    </row>
    <row r="57" spans="1:34" x14ac:dyDescent="0.2">
      <c r="A57" s="34" t="str">
        <f t="shared" si="19"/>
        <v>&gt; L4 Pilots / Crews</v>
      </c>
      <c r="B57" s="33">
        <f t="shared" ref="B57:AC57" si="22">ROUNDUP(IF(B$13="Deploy",MAX((B$79/100)*$B87,$B87),(B$79/100)*$B87),0)</f>
        <v>2</v>
      </c>
      <c r="C57" s="33">
        <f t="shared" si="22"/>
        <v>2</v>
      </c>
      <c r="D57" s="33">
        <f t="shared" si="22"/>
        <v>2</v>
      </c>
      <c r="E57" s="33">
        <f t="shared" si="22"/>
        <v>2</v>
      </c>
      <c r="F57" s="33">
        <f t="shared" si="22"/>
        <v>2</v>
      </c>
      <c r="G57" s="33">
        <f t="shared" si="22"/>
        <v>2</v>
      </c>
      <c r="H57" s="33">
        <f t="shared" si="22"/>
        <v>3</v>
      </c>
      <c r="I57" s="33">
        <f t="shared" si="22"/>
        <v>3</v>
      </c>
      <c r="J57" s="33">
        <f t="shared" si="22"/>
        <v>4</v>
      </c>
      <c r="K57" s="33">
        <f t="shared" si="22"/>
        <v>4</v>
      </c>
      <c r="L57" s="33">
        <f t="shared" si="22"/>
        <v>4</v>
      </c>
      <c r="M57" s="33">
        <f t="shared" si="22"/>
        <v>5</v>
      </c>
      <c r="N57" s="33">
        <f t="shared" si="22"/>
        <v>5</v>
      </c>
      <c r="O57" s="33">
        <f t="shared" si="22"/>
        <v>5</v>
      </c>
      <c r="P57" s="33">
        <f t="shared" si="22"/>
        <v>5</v>
      </c>
      <c r="Q57" s="33">
        <f t="shared" si="22"/>
        <v>5</v>
      </c>
      <c r="R57" s="33">
        <f t="shared" si="22"/>
        <v>5</v>
      </c>
      <c r="S57" s="33">
        <f t="shared" si="22"/>
        <v>5</v>
      </c>
      <c r="T57" s="33">
        <f t="shared" si="22"/>
        <v>5</v>
      </c>
      <c r="U57" s="33">
        <f t="shared" si="22"/>
        <v>5</v>
      </c>
      <c r="V57" s="33">
        <f t="shared" si="22"/>
        <v>5</v>
      </c>
      <c r="W57" s="33">
        <f t="shared" si="22"/>
        <v>5</v>
      </c>
      <c r="X57" s="33">
        <f t="shared" si="22"/>
        <v>5</v>
      </c>
      <c r="Y57" s="33">
        <f t="shared" si="22"/>
        <v>5</v>
      </c>
      <c r="Z57" s="33">
        <f t="shared" si="22"/>
        <v>5</v>
      </c>
      <c r="AA57" s="33">
        <f t="shared" si="22"/>
        <v>5</v>
      </c>
      <c r="AB57" s="125">
        <f t="shared" si="22"/>
        <v>5</v>
      </c>
      <c r="AC57" s="33">
        <f t="shared" si="22"/>
        <v>2</v>
      </c>
    </row>
    <row r="58" spans="1:34" x14ac:dyDescent="0.2">
      <c r="A58" s="34" t="str">
        <f t="shared" si="19"/>
        <v>&gt; L3 Pilots / Crews</v>
      </c>
      <c r="B58" s="33">
        <f t="shared" ref="B58:AC58" si="23">ROUNDUP(IF(B$13="Deploy",MAX((B$79/100)*$B88,$B88),(B$79/100)*$B88),0)</f>
        <v>3</v>
      </c>
      <c r="C58" s="33">
        <f t="shared" si="23"/>
        <v>3</v>
      </c>
      <c r="D58" s="33">
        <f t="shared" si="23"/>
        <v>3</v>
      </c>
      <c r="E58" s="33">
        <f t="shared" si="23"/>
        <v>3</v>
      </c>
      <c r="F58" s="33">
        <f t="shared" si="23"/>
        <v>3</v>
      </c>
      <c r="G58" s="33">
        <f t="shared" si="23"/>
        <v>3</v>
      </c>
      <c r="H58" s="33">
        <f t="shared" si="23"/>
        <v>4</v>
      </c>
      <c r="I58" s="33">
        <f t="shared" si="23"/>
        <v>5</v>
      </c>
      <c r="J58" s="33">
        <f t="shared" si="23"/>
        <v>5</v>
      </c>
      <c r="K58" s="33">
        <f t="shared" si="23"/>
        <v>6</v>
      </c>
      <c r="L58" s="33">
        <f t="shared" si="23"/>
        <v>6</v>
      </c>
      <c r="M58" s="33">
        <f t="shared" si="23"/>
        <v>7</v>
      </c>
      <c r="N58" s="33">
        <f t="shared" si="23"/>
        <v>7</v>
      </c>
      <c r="O58" s="33">
        <f t="shared" si="23"/>
        <v>7</v>
      </c>
      <c r="P58" s="33">
        <f t="shared" si="23"/>
        <v>7</v>
      </c>
      <c r="Q58" s="33">
        <f t="shared" si="23"/>
        <v>7</v>
      </c>
      <c r="R58" s="33">
        <f t="shared" si="23"/>
        <v>8</v>
      </c>
      <c r="S58" s="33">
        <f t="shared" si="23"/>
        <v>8</v>
      </c>
      <c r="T58" s="33">
        <f t="shared" si="23"/>
        <v>8</v>
      </c>
      <c r="U58" s="33">
        <f t="shared" si="23"/>
        <v>8</v>
      </c>
      <c r="V58" s="33">
        <f t="shared" si="23"/>
        <v>8</v>
      </c>
      <c r="W58" s="33">
        <f t="shared" si="23"/>
        <v>8</v>
      </c>
      <c r="X58" s="33">
        <f t="shared" si="23"/>
        <v>8</v>
      </c>
      <c r="Y58" s="33">
        <f t="shared" si="23"/>
        <v>8</v>
      </c>
      <c r="Z58" s="33">
        <f t="shared" si="23"/>
        <v>7</v>
      </c>
      <c r="AA58" s="33">
        <f t="shared" si="23"/>
        <v>7</v>
      </c>
      <c r="AB58" s="125">
        <f t="shared" si="23"/>
        <v>7</v>
      </c>
      <c r="AC58" s="33">
        <f t="shared" si="23"/>
        <v>3</v>
      </c>
    </row>
    <row r="59" spans="1:34" s="21" customFormat="1" x14ac:dyDescent="0.2">
      <c r="A59" s="34" t="str">
        <f t="shared" si="19"/>
        <v>&gt; L2 Pilots / Crews</v>
      </c>
      <c r="B59" s="33">
        <f t="shared" ref="B59:AC59" si="24">ROUNDUP(IF(B$13="Deploy",MAX((B$79/100)*$B89,$B89),(B$79/100)*$B89),0)</f>
        <v>5</v>
      </c>
      <c r="C59" s="33">
        <f t="shared" si="24"/>
        <v>5</v>
      </c>
      <c r="D59" s="33">
        <f t="shared" si="24"/>
        <v>5</v>
      </c>
      <c r="E59" s="33">
        <f t="shared" si="24"/>
        <v>5</v>
      </c>
      <c r="F59" s="33">
        <f t="shared" si="24"/>
        <v>5</v>
      </c>
      <c r="G59" s="33">
        <f t="shared" si="24"/>
        <v>5</v>
      </c>
      <c r="H59" s="33">
        <f t="shared" si="24"/>
        <v>6</v>
      </c>
      <c r="I59" s="33">
        <f t="shared" si="24"/>
        <v>8</v>
      </c>
      <c r="J59" s="33">
        <f t="shared" si="24"/>
        <v>8</v>
      </c>
      <c r="K59" s="33">
        <f t="shared" si="24"/>
        <v>9</v>
      </c>
      <c r="L59" s="33">
        <f t="shared" si="24"/>
        <v>10</v>
      </c>
      <c r="M59" s="33">
        <f t="shared" si="24"/>
        <v>12</v>
      </c>
      <c r="N59" s="33">
        <f t="shared" si="24"/>
        <v>12</v>
      </c>
      <c r="O59" s="33">
        <f t="shared" si="24"/>
        <v>12</v>
      </c>
      <c r="P59" s="33">
        <f t="shared" si="24"/>
        <v>12</v>
      </c>
      <c r="Q59" s="33">
        <f t="shared" si="24"/>
        <v>12</v>
      </c>
      <c r="R59" s="33">
        <f t="shared" si="24"/>
        <v>13</v>
      </c>
      <c r="S59" s="33">
        <f t="shared" si="24"/>
        <v>13</v>
      </c>
      <c r="T59" s="33">
        <f t="shared" si="24"/>
        <v>13</v>
      </c>
      <c r="U59" s="33">
        <f t="shared" si="24"/>
        <v>13</v>
      </c>
      <c r="V59" s="33">
        <f t="shared" si="24"/>
        <v>13</v>
      </c>
      <c r="W59" s="33">
        <f t="shared" si="24"/>
        <v>13</v>
      </c>
      <c r="X59" s="33">
        <f t="shared" si="24"/>
        <v>13</v>
      </c>
      <c r="Y59" s="33">
        <f t="shared" si="24"/>
        <v>12</v>
      </c>
      <c r="Z59" s="33">
        <f t="shared" si="24"/>
        <v>12</v>
      </c>
      <c r="AA59" s="33">
        <f t="shared" si="24"/>
        <v>11</v>
      </c>
      <c r="AB59" s="125">
        <f t="shared" si="24"/>
        <v>11</v>
      </c>
      <c r="AC59" s="33">
        <f t="shared" si="24"/>
        <v>5</v>
      </c>
    </row>
    <row r="60" spans="1:34" x14ac:dyDescent="0.2">
      <c r="A60" s="34" t="str">
        <f t="shared" si="19"/>
        <v>&gt; L1 Pilots / Crews</v>
      </c>
      <c r="B60" s="33">
        <f t="shared" ref="B60:AC60" si="25">ROUNDUP(IF(B$13="Deploy",MAX((B$79/100)*$B90,$B90),(B$79/100)*$B90),0)</f>
        <v>7</v>
      </c>
      <c r="C60" s="33">
        <f t="shared" si="25"/>
        <v>7</v>
      </c>
      <c r="D60" s="33">
        <f t="shared" si="25"/>
        <v>7</v>
      </c>
      <c r="E60" s="33">
        <f t="shared" si="25"/>
        <v>7</v>
      </c>
      <c r="F60" s="33">
        <f t="shared" si="25"/>
        <v>7</v>
      </c>
      <c r="G60" s="33">
        <f t="shared" si="25"/>
        <v>7</v>
      </c>
      <c r="H60" s="33">
        <f t="shared" si="25"/>
        <v>8</v>
      </c>
      <c r="I60" s="33">
        <f t="shared" si="25"/>
        <v>10</v>
      </c>
      <c r="J60" s="33">
        <f t="shared" si="25"/>
        <v>11</v>
      </c>
      <c r="K60" s="33">
        <f t="shared" si="25"/>
        <v>11</v>
      </c>
      <c r="L60" s="33">
        <f t="shared" si="25"/>
        <v>13</v>
      </c>
      <c r="M60" s="33">
        <f t="shared" si="25"/>
        <v>15</v>
      </c>
      <c r="N60" s="33">
        <f t="shared" si="25"/>
        <v>15</v>
      </c>
      <c r="O60" s="33">
        <f t="shared" si="25"/>
        <v>15</v>
      </c>
      <c r="P60" s="33">
        <f t="shared" si="25"/>
        <v>15</v>
      </c>
      <c r="Q60" s="33">
        <f t="shared" si="25"/>
        <v>15</v>
      </c>
      <c r="R60" s="33">
        <f t="shared" si="25"/>
        <v>17</v>
      </c>
      <c r="S60" s="33">
        <f t="shared" si="25"/>
        <v>17</v>
      </c>
      <c r="T60" s="33">
        <f t="shared" si="25"/>
        <v>17</v>
      </c>
      <c r="U60" s="33">
        <f t="shared" si="25"/>
        <v>17</v>
      </c>
      <c r="V60" s="33">
        <f t="shared" si="25"/>
        <v>17</v>
      </c>
      <c r="W60" s="33">
        <f t="shared" si="25"/>
        <v>17</v>
      </c>
      <c r="X60" s="33">
        <f t="shared" si="25"/>
        <v>16</v>
      </c>
      <c r="Y60" s="33">
        <f t="shared" si="25"/>
        <v>16</v>
      </c>
      <c r="Z60" s="33">
        <f t="shared" si="25"/>
        <v>15</v>
      </c>
      <c r="AA60" s="33">
        <f t="shared" si="25"/>
        <v>15</v>
      </c>
      <c r="AB60" s="125">
        <f t="shared" si="25"/>
        <v>14</v>
      </c>
      <c r="AC60" s="33">
        <f t="shared" si="25"/>
        <v>7</v>
      </c>
    </row>
    <row r="61" spans="1:34" x14ac:dyDescent="0.2">
      <c r="A61" s="34" t="str">
        <f t="shared" si="19"/>
        <v>NVG Quals</v>
      </c>
      <c r="B61" s="33">
        <f t="shared" ref="B61:AB61" si="26">ROUNDUP(IF(B$13="Deploy",MAX((B$79/100)*$B91,$B91),(B$79/100)*$B91),0)</f>
        <v>5</v>
      </c>
      <c r="C61" s="33">
        <f t="shared" si="26"/>
        <v>5</v>
      </c>
      <c r="D61" s="33">
        <f t="shared" si="26"/>
        <v>5</v>
      </c>
      <c r="E61" s="33">
        <f t="shared" si="26"/>
        <v>5</v>
      </c>
      <c r="F61" s="33">
        <f t="shared" si="26"/>
        <v>5</v>
      </c>
      <c r="G61" s="33">
        <f t="shared" si="26"/>
        <v>5</v>
      </c>
      <c r="H61" s="33">
        <f t="shared" si="26"/>
        <v>6</v>
      </c>
      <c r="I61" s="33">
        <f t="shared" si="26"/>
        <v>7</v>
      </c>
      <c r="J61" s="33">
        <f t="shared" si="26"/>
        <v>8</v>
      </c>
      <c r="K61" s="33">
        <f t="shared" si="26"/>
        <v>8</v>
      </c>
      <c r="L61" s="33">
        <f t="shared" si="26"/>
        <v>9</v>
      </c>
      <c r="M61" s="33">
        <f t="shared" si="26"/>
        <v>11</v>
      </c>
      <c r="N61" s="33">
        <f t="shared" si="26"/>
        <v>11</v>
      </c>
      <c r="O61" s="33">
        <f t="shared" si="26"/>
        <v>11</v>
      </c>
      <c r="P61" s="33">
        <f t="shared" si="26"/>
        <v>11</v>
      </c>
      <c r="Q61" s="33">
        <f t="shared" si="26"/>
        <v>11</v>
      </c>
      <c r="R61" s="33">
        <f t="shared" si="26"/>
        <v>12</v>
      </c>
      <c r="S61" s="33">
        <f t="shared" si="26"/>
        <v>12</v>
      </c>
      <c r="T61" s="33">
        <f t="shared" si="26"/>
        <v>12</v>
      </c>
      <c r="U61" s="33">
        <f t="shared" si="26"/>
        <v>12</v>
      </c>
      <c r="V61" s="33">
        <f t="shared" si="26"/>
        <v>12</v>
      </c>
      <c r="W61" s="33">
        <f t="shared" si="26"/>
        <v>12</v>
      </c>
      <c r="X61" s="33">
        <f t="shared" si="26"/>
        <v>12</v>
      </c>
      <c r="Y61" s="33">
        <f t="shared" si="26"/>
        <v>11</v>
      </c>
      <c r="Z61" s="33">
        <f t="shared" si="26"/>
        <v>11</v>
      </c>
      <c r="AA61" s="33">
        <f t="shared" si="26"/>
        <v>11</v>
      </c>
      <c r="AB61" s="125">
        <f t="shared" si="26"/>
        <v>10</v>
      </c>
      <c r="AC61" s="33">
        <v>0</v>
      </c>
    </row>
    <row r="62" spans="1:34" x14ac:dyDescent="0.2">
      <c r="A62" s="34" t="str">
        <f t="shared" si="19"/>
        <v>JMPS SME</v>
      </c>
      <c r="B62" s="33">
        <f t="shared" ref="B62:AB62" si="27">ROUNDUP(IF(B$13="Deploy",MAX((B$79/100)*$B92,$B92),(B$79/100)*$B92),0)</f>
        <v>2</v>
      </c>
      <c r="C62" s="33">
        <f t="shared" si="27"/>
        <v>2</v>
      </c>
      <c r="D62" s="33">
        <f t="shared" si="27"/>
        <v>2</v>
      </c>
      <c r="E62" s="33">
        <f t="shared" si="27"/>
        <v>2</v>
      </c>
      <c r="F62" s="33">
        <f t="shared" si="27"/>
        <v>2</v>
      </c>
      <c r="G62" s="33">
        <f t="shared" si="27"/>
        <v>2</v>
      </c>
      <c r="H62" s="33">
        <f t="shared" si="27"/>
        <v>2</v>
      </c>
      <c r="I62" s="33">
        <f t="shared" si="27"/>
        <v>2</v>
      </c>
      <c r="J62" s="33">
        <f t="shared" si="27"/>
        <v>2</v>
      </c>
      <c r="K62" s="33">
        <f t="shared" si="27"/>
        <v>2</v>
      </c>
      <c r="L62" s="33">
        <f t="shared" si="27"/>
        <v>3</v>
      </c>
      <c r="M62" s="33">
        <f t="shared" si="27"/>
        <v>3</v>
      </c>
      <c r="N62" s="33">
        <f t="shared" si="27"/>
        <v>3</v>
      </c>
      <c r="O62" s="33">
        <f t="shared" si="27"/>
        <v>3</v>
      </c>
      <c r="P62" s="33">
        <f t="shared" si="27"/>
        <v>3</v>
      </c>
      <c r="Q62" s="33">
        <f t="shared" si="27"/>
        <v>3</v>
      </c>
      <c r="R62" s="33">
        <f t="shared" si="27"/>
        <v>3</v>
      </c>
      <c r="S62" s="33">
        <f t="shared" si="27"/>
        <v>3</v>
      </c>
      <c r="T62" s="33">
        <f t="shared" si="27"/>
        <v>3</v>
      </c>
      <c r="U62" s="33">
        <f t="shared" si="27"/>
        <v>3</v>
      </c>
      <c r="V62" s="33">
        <f t="shared" si="27"/>
        <v>3</v>
      </c>
      <c r="W62" s="33">
        <f t="shared" si="27"/>
        <v>3</v>
      </c>
      <c r="X62" s="33">
        <f t="shared" si="27"/>
        <v>3</v>
      </c>
      <c r="Y62" s="33">
        <f t="shared" si="27"/>
        <v>3</v>
      </c>
      <c r="Z62" s="33">
        <f t="shared" si="27"/>
        <v>3</v>
      </c>
      <c r="AA62" s="33">
        <f t="shared" si="27"/>
        <v>3</v>
      </c>
      <c r="AB62" s="125">
        <f t="shared" si="27"/>
        <v>3</v>
      </c>
      <c r="AC62" s="33">
        <v>0</v>
      </c>
    </row>
    <row r="63" spans="1:34" x14ac:dyDescent="0.2">
      <c r="A63" s="34" t="str">
        <f t="shared" si="19"/>
        <v>CVW Strike Leads</v>
      </c>
      <c r="B63" s="33">
        <f t="shared" ref="B63:AB63" si="28">ROUNDUP(IF(B$13="Deploy",MAX((B$79/100)*$B93,$B93),(B$79/100)*$B93),0)</f>
        <v>2</v>
      </c>
      <c r="C63" s="33">
        <f t="shared" si="28"/>
        <v>2</v>
      </c>
      <c r="D63" s="33">
        <f t="shared" si="28"/>
        <v>2</v>
      </c>
      <c r="E63" s="33">
        <f t="shared" si="28"/>
        <v>2</v>
      </c>
      <c r="F63" s="33">
        <f t="shared" si="28"/>
        <v>2</v>
      </c>
      <c r="G63" s="33">
        <f t="shared" si="28"/>
        <v>2</v>
      </c>
      <c r="H63" s="33">
        <f t="shared" si="28"/>
        <v>2</v>
      </c>
      <c r="I63" s="33">
        <f t="shared" si="28"/>
        <v>2</v>
      </c>
      <c r="J63" s="33">
        <f t="shared" si="28"/>
        <v>2</v>
      </c>
      <c r="K63" s="33">
        <f t="shared" si="28"/>
        <v>2</v>
      </c>
      <c r="L63" s="33">
        <f t="shared" si="28"/>
        <v>3</v>
      </c>
      <c r="M63" s="33">
        <f t="shared" si="28"/>
        <v>3</v>
      </c>
      <c r="N63" s="33">
        <f t="shared" si="28"/>
        <v>3</v>
      </c>
      <c r="O63" s="33">
        <f t="shared" si="28"/>
        <v>3</v>
      </c>
      <c r="P63" s="33">
        <f t="shared" si="28"/>
        <v>3</v>
      </c>
      <c r="Q63" s="33">
        <f t="shared" si="28"/>
        <v>3</v>
      </c>
      <c r="R63" s="33">
        <f t="shared" si="28"/>
        <v>3</v>
      </c>
      <c r="S63" s="33">
        <f t="shared" si="28"/>
        <v>3</v>
      </c>
      <c r="T63" s="33">
        <f t="shared" si="28"/>
        <v>3</v>
      </c>
      <c r="U63" s="33">
        <f t="shared" si="28"/>
        <v>3</v>
      </c>
      <c r="V63" s="33">
        <f t="shared" si="28"/>
        <v>3</v>
      </c>
      <c r="W63" s="33">
        <f t="shared" si="28"/>
        <v>3</v>
      </c>
      <c r="X63" s="33">
        <f t="shared" si="28"/>
        <v>3</v>
      </c>
      <c r="Y63" s="33">
        <f t="shared" si="28"/>
        <v>3</v>
      </c>
      <c r="Z63" s="33">
        <f t="shared" si="28"/>
        <v>3</v>
      </c>
      <c r="AA63" s="33">
        <f t="shared" si="28"/>
        <v>3</v>
      </c>
      <c r="AB63" s="125">
        <f t="shared" si="28"/>
        <v>3</v>
      </c>
      <c r="AC63" s="33">
        <v>0</v>
      </c>
    </row>
    <row r="64" spans="1:34" x14ac:dyDescent="0.2">
      <c r="A64" s="34" t="str">
        <f>A94</f>
        <v>Required Skilled Crews</v>
      </c>
      <c r="B64" s="33">
        <f t="shared" ref="B64:AB64" si="29">ROUNDUP(IF(B$13="Deploy",MAX((B$79/100)*$B94,$B94),(B$79/100)*$B94),0)</f>
        <v>5</v>
      </c>
      <c r="C64" s="33">
        <f t="shared" si="29"/>
        <v>5</v>
      </c>
      <c r="D64" s="33">
        <f t="shared" si="29"/>
        <v>5</v>
      </c>
      <c r="E64" s="33">
        <f t="shared" si="29"/>
        <v>5</v>
      </c>
      <c r="F64" s="33">
        <f t="shared" si="29"/>
        <v>5</v>
      </c>
      <c r="G64" s="33">
        <f t="shared" si="29"/>
        <v>5</v>
      </c>
      <c r="H64" s="33">
        <f t="shared" si="29"/>
        <v>6</v>
      </c>
      <c r="I64" s="33">
        <f t="shared" si="29"/>
        <v>8</v>
      </c>
      <c r="J64" s="33">
        <f t="shared" si="29"/>
        <v>8</v>
      </c>
      <c r="K64" s="33">
        <f t="shared" si="29"/>
        <v>9</v>
      </c>
      <c r="L64" s="33">
        <f t="shared" si="29"/>
        <v>10</v>
      </c>
      <c r="M64" s="33">
        <f t="shared" si="29"/>
        <v>12</v>
      </c>
      <c r="N64" s="33">
        <f t="shared" si="29"/>
        <v>12</v>
      </c>
      <c r="O64" s="33">
        <f t="shared" si="29"/>
        <v>12</v>
      </c>
      <c r="P64" s="33">
        <f t="shared" si="29"/>
        <v>12</v>
      </c>
      <c r="Q64" s="33">
        <f t="shared" si="29"/>
        <v>12</v>
      </c>
      <c r="R64" s="33">
        <f t="shared" si="29"/>
        <v>13</v>
      </c>
      <c r="S64" s="33">
        <f t="shared" si="29"/>
        <v>13</v>
      </c>
      <c r="T64" s="33">
        <f t="shared" si="29"/>
        <v>13</v>
      </c>
      <c r="U64" s="33">
        <f t="shared" si="29"/>
        <v>13</v>
      </c>
      <c r="V64" s="33">
        <f t="shared" si="29"/>
        <v>13</v>
      </c>
      <c r="W64" s="33">
        <f t="shared" si="29"/>
        <v>13</v>
      </c>
      <c r="X64" s="33">
        <f t="shared" si="29"/>
        <v>13</v>
      </c>
      <c r="Y64" s="33">
        <f t="shared" si="29"/>
        <v>12</v>
      </c>
      <c r="Z64" s="33">
        <f t="shared" si="29"/>
        <v>12</v>
      </c>
      <c r="AA64" s="33">
        <f t="shared" si="29"/>
        <v>11</v>
      </c>
      <c r="AB64" s="125">
        <f t="shared" si="29"/>
        <v>11</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4">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15"/>
      <c r="AI70" s="2"/>
      <c r="AJ70" s="2"/>
    </row>
    <row r="71" spans="1:47" x14ac:dyDescent="0.2">
      <c r="B71" s="15"/>
      <c r="C71" s="15"/>
      <c r="AD71" s="21"/>
      <c r="AE71" s="21"/>
      <c r="AF71" s="20"/>
      <c r="AG71" s="19"/>
      <c r="AH71" s="18"/>
      <c r="AI71" s="2"/>
      <c r="AJ71" s="2"/>
    </row>
    <row r="72" spans="1:47" ht="12.75" thickBot="1" x14ac:dyDescent="0.25">
      <c r="A72" s="32"/>
      <c r="AC72" s="21"/>
      <c r="AD72" s="21"/>
      <c r="AE72" s="21"/>
      <c r="AF72" s="20"/>
      <c r="AG72" s="19"/>
      <c r="AH72" s="18"/>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0">MIN(100,B76+$B$80)</f>
        <v>45.901136923127005</v>
      </c>
      <c r="C74" s="28">
        <f t="shared" si="30"/>
        <v>45.901136923127005</v>
      </c>
      <c r="D74" s="28">
        <f t="shared" si="30"/>
        <v>45.901136923127005</v>
      </c>
      <c r="E74" s="28">
        <f t="shared" si="30"/>
        <v>45.901136923127005</v>
      </c>
      <c r="F74" s="28">
        <f t="shared" si="30"/>
        <v>45.901136923127005</v>
      </c>
      <c r="G74" s="28">
        <f t="shared" si="30"/>
        <v>53.901136923127005</v>
      </c>
      <c r="H74" s="28">
        <f t="shared" si="30"/>
        <v>55.901136923127005</v>
      </c>
      <c r="I74" s="28">
        <f t="shared" si="30"/>
        <v>55.901136923127005</v>
      </c>
      <c r="J74" s="28">
        <f t="shared" si="30"/>
        <v>65.901136923127012</v>
      </c>
      <c r="K74" s="28">
        <f t="shared" si="30"/>
        <v>90.901136923127012</v>
      </c>
      <c r="L74" s="28">
        <f t="shared" si="30"/>
        <v>100</v>
      </c>
      <c r="M74" s="28">
        <f t="shared" si="30"/>
        <v>100</v>
      </c>
      <c r="N74" s="28">
        <f t="shared" si="30"/>
        <v>100</v>
      </c>
      <c r="O74" s="28">
        <f t="shared" si="30"/>
        <v>100</v>
      </c>
      <c r="P74" s="28">
        <f t="shared" si="30"/>
        <v>100</v>
      </c>
      <c r="Q74" s="28">
        <f t="shared" si="30"/>
        <v>100</v>
      </c>
      <c r="R74" s="28">
        <f t="shared" si="30"/>
        <v>100</v>
      </c>
      <c r="S74" s="28">
        <f t="shared" si="30"/>
        <v>100</v>
      </c>
      <c r="T74" s="28">
        <f t="shared" si="30"/>
        <v>100</v>
      </c>
      <c r="U74" s="28">
        <f t="shared" si="30"/>
        <v>100</v>
      </c>
      <c r="V74" s="28">
        <f t="shared" si="30"/>
        <v>100</v>
      </c>
      <c r="W74" s="28">
        <f t="shared" si="30"/>
        <v>100</v>
      </c>
      <c r="X74" s="28">
        <f t="shared" si="30"/>
        <v>100</v>
      </c>
      <c r="Y74" s="28">
        <f t="shared" si="30"/>
        <v>100</v>
      </c>
      <c r="Z74" s="28">
        <f t="shared" si="30"/>
        <v>100</v>
      </c>
      <c r="AA74" s="28">
        <f t="shared" si="30"/>
        <v>100</v>
      </c>
      <c r="AB74" s="27">
        <f t="shared" si="30"/>
        <v>100</v>
      </c>
      <c r="AC74" s="129">
        <f>MIN(100,AC76+$B$80)</f>
        <v>45.901136923127005</v>
      </c>
      <c r="AD74" s="21"/>
      <c r="AE74" s="21"/>
      <c r="AF74" s="20"/>
      <c r="AG74" s="19"/>
      <c r="AH74" s="18"/>
      <c r="AI74" s="2"/>
      <c r="AJ74" s="2"/>
    </row>
    <row r="75" spans="1:47" x14ac:dyDescent="0.2">
      <c r="A75" s="29" t="s">
        <v>149</v>
      </c>
      <c r="B75" s="28">
        <f t="shared" ref="B75:AB75" si="31">MIN(100,B76+$B$81)</f>
        <v>27.950568461563503</v>
      </c>
      <c r="C75" s="28">
        <f t="shared" si="31"/>
        <v>27.950568461563503</v>
      </c>
      <c r="D75" s="28">
        <f t="shared" si="31"/>
        <v>27.950568461563503</v>
      </c>
      <c r="E75" s="28">
        <f t="shared" si="31"/>
        <v>27.950568461563503</v>
      </c>
      <c r="F75" s="28">
        <f t="shared" si="31"/>
        <v>27.950568461563503</v>
      </c>
      <c r="G75" s="28">
        <f t="shared" si="31"/>
        <v>35.950568461563506</v>
      </c>
      <c r="H75" s="28">
        <f t="shared" si="31"/>
        <v>37.950568461563506</v>
      </c>
      <c r="I75" s="28">
        <f t="shared" si="31"/>
        <v>37.950568461563506</v>
      </c>
      <c r="J75" s="28">
        <f t="shared" si="31"/>
        <v>47.950568461563506</v>
      </c>
      <c r="K75" s="28">
        <f t="shared" si="31"/>
        <v>72.950568461563506</v>
      </c>
      <c r="L75" s="28">
        <f t="shared" si="31"/>
        <v>97.950568461563506</v>
      </c>
      <c r="M75" s="28">
        <f t="shared" si="31"/>
        <v>100</v>
      </c>
      <c r="N75" s="28">
        <f t="shared" si="31"/>
        <v>100</v>
      </c>
      <c r="O75" s="28">
        <f t="shared" si="31"/>
        <v>100</v>
      </c>
      <c r="P75" s="28">
        <f t="shared" si="31"/>
        <v>100</v>
      </c>
      <c r="Q75" s="28">
        <f t="shared" si="31"/>
        <v>100</v>
      </c>
      <c r="R75" s="28">
        <f t="shared" si="31"/>
        <v>100</v>
      </c>
      <c r="S75" s="28">
        <f t="shared" si="31"/>
        <v>100</v>
      </c>
      <c r="T75" s="28">
        <f t="shared" si="31"/>
        <v>100</v>
      </c>
      <c r="U75" s="28">
        <f t="shared" si="31"/>
        <v>100</v>
      </c>
      <c r="V75" s="28">
        <f t="shared" si="31"/>
        <v>100</v>
      </c>
      <c r="W75" s="28">
        <f t="shared" si="31"/>
        <v>100</v>
      </c>
      <c r="X75" s="28">
        <f t="shared" si="31"/>
        <v>100</v>
      </c>
      <c r="Y75" s="28">
        <f t="shared" si="31"/>
        <v>100</v>
      </c>
      <c r="Z75" s="28">
        <f t="shared" si="31"/>
        <v>100</v>
      </c>
      <c r="AA75" s="28">
        <f t="shared" si="31"/>
        <v>100</v>
      </c>
      <c r="AB75" s="27">
        <f t="shared" si="31"/>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I76" s="2"/>
      <c r="AJ76" s="2"/>
    </row>
    <row r="77" spans="1:47" x14ac:dyDescent="0.2">
      <c r="A77" s="29" t="s">
        <v>151</v>
      </c>
      <c r="B77" s="28">
        <f t="shared" ref="B77:AB77" si="32">MIN(80,IF(B13="Deploy",80,MAX(0,B76-$B$81)))</f>
        <v>0</v>
      </c>
      <c r="C77" s="28">
        <f t="shared" si="32"/>
        <v>0</v>
      </c>
      <c r="D77" s="28">
        <f t="shared" si="32"/>
        <v>0</v>
      </c>
      <c r="E77" s="28">
        <f t="shared" si="32"/>
        <v>0</v>
      </c>
      <c r="F77" s="28">
        <f t="shared" si="32"/>
        <v>0</v>
      </c>
      <c r="G77" s="28">
        <f t="shared" si="32"/>
        <v>4.9431538436497391E-2</v>
      </c>
      <c r="H77" s="28">
        <f t="shared" si="32"/>
        <v>2.0494315384364974</v>
      </c>
      <c r="I77" s="28">
        <f t="shared" si="32"/>
        <v>2.0494315384364974</v>
      </c>
      <c r="J77" s="28">
        <f t="shared" si="32"/>
        <v>12.049431538436497</v>
      </c>
      <c r="K77" s="28">
        <f t="shared" si="32"/>
        <v>37.049431538436494</v>
      </c>
      <c r="L77" s="28">
        <f t="shared" si="32"/>
        <v>62.049431538436494</v>
      </c>
      <c r="M77" s="28">
        <f t="shared" si="32"/>
        <v>67.049431538436494</v>
      </c>
      <c r="N77" s="28">
        <f t="shared" si="32"/>
        <v>67.049431538436494</v>
      </c>
      <c r="O77" s="28">
        <f t="shared" si="32"/>
        <v>67.049431538436494</v>
      </c>
      <c r="P77" s="28">
        <f t="shared" si="32"/>
        <v>67.049431538436494</v>
      </c>
      <c r="Q77" s="28">
        <f t="shared" si="32"/>
        <v>67.049431538436494</v>
      </c>
      <c r="R77" s="28">
        <f t="shared" si="32"/>
        <v>80</v>
      </c>
      <c r="S77" s="28">
        <f t="shared" si="32"/>
        <v>80</v>
      </c>
      <c r="T77" s="28">
        <f t="shared" si="32"/>
        <v>80</v>
      </c>
      <c r="U77" s="28">
        <f t="shared" si="32"/>
        <v>80</v>
      </c>
      <c r="V77" s="28">
        <f t="shared" si="32"/>
        <v>80</v>
      </c>
      <c r="W77" s="28">
        <f t="shared" si="32"/>
        <v>80</v>
      </c>
      <c r="X77" s="28">
        <f t="shared" si="32"/>
        <v>76.049431538436494</v>
      </c>
      <c r="Y77" s="28">
        <f t="shared" si="32"/>
        <v>73.049431538436494</v>
      </c>
      <c r="Z77" s="28">
        <f t="shared" si="32"/>
        <v>67.049431538436494</v>
      </c>
      <c r="AA77" s="28">
        <f t="shared" si="32"/>
        <v>66.049431538436494</v>
      </c>
      <c r="AB77" s="27">
        <f t="shared" si="32"/>
        <v>63.049431538436494</v>
      </c>
      <c r="AC77" s="130">
        <f>MIN(80,IF(AC3="Deploy",80,MAX(0,AC76-$B$81)))</f>
        <v>0</v>
      </c>
      <c r="AD77" s="133"/>
      <c r="AE77" s="133"/>
    </row>
    <row r="78" spans="1:47" ht="12.75" thickBot="1" x14ac:dyDescent="0.25">
      <c r="A78" s="26" t="s">
        <v>152</v>
      </c>
      <c r="B78" s="25">
        <f t="shared" ref="B78:AB78" si="33">MIN(60,IF(B14="Deploy",60,MAX(0,B76-$B$80)))</f>
        <v>0</v>
      </c>
      <c r="C78" s="25">
        <f t="shared" si="33"/>
        <v>0</v>
      </c>
      <c r="D78" s="25">
        <f t="shared" si="33"/>
        <v>0</v>
      </c>
      <c r="E78" s="25">
        <f t="shared" si="33"/>
        <v>0</v>
      </c>
      <c r="F78" s="25">
        <f t="shared" si="33"/>
        <v>0</v>
      </c>
      <c r="G78" s="25">
        <f t="shared" si="33"/>
        <v>0</v>
      </c>
      <c r="H78" s="25">
        <f t="shared" si="33"/>
        <v>0</v>
      </c>
      <c r="I78" s="25">
        <f t="shared" si="33"/>
        <v>0</v>
      </c>
      <c r="J78" s="25">
        <f t="shared" si="33"/>
        <v>0</v>
      </c>
      <c r="K78" s="25">
        <f t="shared" si="33"/>
        <v>19.098863076872995</v>
      </c>
      <c r="L78" s="25">
        <f t="shared" si="33"/>
        <v>44.098863076872995</v>
      </c>
      <c r="M78" s="25">
        <f t="shared" si="33"/>
        <v>49.098863076872995</v>
      </c>
      <c r="N78" s="25">
        <f t="shared" si="33"/>
        <v>49.098863076872995</v>
      </c>
      <c r="O78" s="25">
        <f t="shared" si="33"/>
        <v>49.098863076872995</v>
      </c>
      <c r="P78" s="25">
        <f t="shared" si="33"/>
        <v>49.098863076872995</v>
      </c>
      <c r="Q78" s="25">
        <f t="shared" si="33"/>
        <v>49.098863076872995</v>
      </c>
      <c r="R78" s="25">
        <f t="shared" si="33"/>
        <v>60</v>
      </c>
      <c r="S78" s="25">
        <f t="shared" si="33"/>
        <v>60</v>
      </c>
      <c r="T78" s="25">
        <f t="shared" si="33"/>
        <v>60</v>
      </c>
      <c r="U78" s="25">
        <f t="shared" si="33"/>
        <v>60</v>
      </c>
      <c r="V78" s="25">
        <f t="shared" si="33"/>
        <v>60</v>
      </c>
      <c r="W78" s="25">
        <f t="shared" si="33"/>
        <v>60</v>
      </c>
      <c r="X78" s="25">
        <f t="shared" si="33"/>
        <v>58.098863076872995</v>
      </c>
      <c r="Y78" s="25">
        <f t="shared" si="33"/>
        <v>55.098863076872995</v>
      </c>
      <c r="Z78" s="25">
        <f t="shared" si="33"/>
        <v>49.098863076872995</v>
      </c>
      <c r="AA78" s="25">
        <f t="shared" si="33"/>
        <v>48.098863076872995</v>
      </c>
      <c r="AB78" s="24">
        <f t="shared" si="33"/>
        <v>45.098863076872995</v>
      </c>
      <c r="AC78" s="131">
        <f>MIN(60,IF(AC4="Deploy",60,MAX(0,AC76-$B$80)))</f>
        <v>0</v>
      </c>
      <c r="AI78" s="2"/>
      <c r="AJ78" s="2"/>
    </row>
    <row r="79" spans="1:47" s="2" customFormat="1"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row>
    <row r="80" spans="1:47" s="2" customFormat="1" x14ac:dyDescent="0.2">
      <c r="A80" s="23" t="s">
        <v>154</v>
      </c>
      <c r="B80" s="22">
        <f t="array" ref="B80">SQRT(SUM(POWER(AVERAGE(B76:AB76)-(B76:AB76),2))/COUNT(B76:AB76))*1</f>
        <v>35.901136923127005</v>
      </c>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36" ht="12.75" thickBot="1" x14ac:dyDescent="0.25">
      <c r="A81" s="17" t="s">
        <v>155</v>
      </c>
      <c r="B81" s="16">
        <f>B80/2</f>
        <v>17.950568461563503</v>
      </c>
      <c r="AI81" s="2"/>
      <c r="AJ81" s="2"/>
    </row>
    <row r="82" spans="1:36"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I82" s="2"/>
      <c r="AJ82" s="2"/>
    </row>
    <row r="83" spans="1:36"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6"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6" x14ac:dyDescent="0.2">
      <c r="A85" s="8" t="s">
        <v>158</v>
      </c>
      <c r="B85" s="14">
        <v>17</v>
      </c>
      <c r="AI85" s="2"/>
      <c r="AJ85" s="2"/>
    </row>
    <row r="86" spans="1:36" x14ac:dyDescent="0.2">
      <c r="A86" s="6" t="s">
        <v>159</v>
      </c>
      <c r="B86" s="13">
        <v>17</v>
      </c>
      <c r="AI86" s="2"/>
      <c r="AJ86" s="2"/>
    </row>
    <row r="87" spans="1:36" x14ac:dyDescent="0.2">
      <c r="A87" s="6" t="s">
        <v>160</v>
      </c>
      <c r="B87" s="12">
        <v>5</v>
      </c>
      <c r="AI87" s="2"/>
      <c r="AJ87" s="2"/>
    </row>
    <row r="88" spans="1:36" x14ac:dyDescent="0.2">
      <c r="A88" s="6" t="s">
        <v>161</v>
      </c>
      <c r="B88" s="12">
        <v>8</v>
      </c>
      <c r="AI88" s="2"/>
      <c r="AJ88" s="2"/>
    </row>
    <row r="89" spans="1:36" x14ac:dyDescent="0.2">
      <c r="A89" s="6" t="s">
        <v>162</v>
      </c>
      <c r="B89" s="12">
        <v>13</v>
      </c>
      <c r="AI89" s="2"/>
      <c r="AJ89" s="2"/>
    </row>
    <row r="90" spans="1:36" s="2" customFormat="1" x14ac:dyDescent="0.2">
      <c r="A90" s="6" t="s">
        <v>163</v>
      </c>
      <c r="B90" s="12">
        <v>17</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9"/>
    </row>
    <row r="91" spans="1:36" x14ac:dyDescent="0.2">
      <c r="A91" s="6" t="s">
        <v>164</v>
      </c>
      <c r="B91" s="12">
        <v>12</v>
      </c>
      <c r="AI91" s="2"/>
      <c r="AJ91" s="2"/>
    </row>
    <row r="92" spans="1:36" x14ac:dyDescent="0.2">
      <c r="A92" s="6" t="s">
        <v>165</v>
      </c>
      <c r="B92" s="12">
        <v>3</v>
      </c>
      <c r="AI92" s="5"/>
      <c r="AJ92" s="5"/>
    </row>
    <row r="93" spans="1:36" x14ac:dyDescent="0.2">
      <c r="A93" s="6" t="s">
        <v>166</v>
      </c>
      <c r="B93" s="12">
        <v>3</v>
      </c>
      <c r="AI93" s="2"/>
      <c r="AJ93" s="2"/>
    </row>
    <row r="94" spans="1:36" ht="12.75" thickBot="1" x14ac:dyDescent="0.25">
      <c r="A94" s="4" t="s">
        <v>167</v>
      </c>
      <c r="B94" s="11">
        <v>13</v>
      </c>
      <c r="AI94" s="2"/>
      <c r="AJ94" s="2"/>
    </row>
    <row r="95" spans="1:36" ht="12.75" thickBot="1" x14ac:dyDescent="0.25">
      <c r="AD95" s="120"/>
    </row>
    <row r="96" spans="1:36" ht="13.5" thickBot="1" x14ac:dyDescent="0.25">
      <c r="A96" s="407" t="s">
        <v>168</v>
      </c>
      <c r="B96" s="408"/>
      <c r="AD96" s="120"/>
    </row>
    <row r="97" spans="1:29"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row>
    <row r="98" spans="1:29"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row>
    <row r="99" spans="1:29" ht="12.75" thickBot="1" x14ac:dyDescent="0.25"/>
    <row r="100" spans="1:29" x14ac:dyDescent="0.2">
      <c r="A100" s="216" t="s">
        <v>172</v>
      </c>
      <c r="B100" s="400" t="s">
        <v>173</v>
      </c>
      <c r="C100" s="400"/>
      <c r="D100" s="401" t="s">
        <v>174</v>
      </c>
      <c r="E100" s="401"/>
      <c r="F100" s="402" t="s">
        <v>175</v>
      </c>
      <c r="G100" s="403"/>
      <c r="I100" s="217" t="s">
        <v>176</v>
      </c>
    </row>
    <row r="101" spans="1:29" x14ac:dyDescent="0.2">
      <c r="A101" s="181" t="s">
        <v>177</v>
      </c>
      <c r="B101" s="182"/>
      <c r="C101" s="182"/>
      <c r="D101" s="182"/>
      <c r="E101" s="182"/>
      <c r="F101" s="182"/>
      <c r="G101" s="183"/>
      <c r="I101" s="218" t="s">
        <v>44</v>
      </c>
    </row>
    <row r="102" spans="1:29" x14ac:dyDescent="0.2">
      <c r="A102" s="184" t="s">
        <v>178</v>
      </c>
      <c r="B102" s="185">
        <v>12</v>
      </c>
      <c r="C102" s="185">
        <v>12</v>
      </c>
      <c r="D102" s="186">
        <v>11</v>
      </c>
      <c r="E102" s="186">
        <v>9</v>
      </c>
      <c r="F102" s="187">
        <v>8</v>
      </c>
      <c r="G102" s="188">
        <v>0</v>
      </c>
    </row>
    <row r="103" spans="1:29" x14ac:dyDescent="0.2">
      <c r="A103" s="184" t="s">
        <v>179</v>
      </c>
      <c r="B103" s="185">
        <v>12</v>
      </c>
      <c r="C103" s="185">
        <v>9</v>
      </c>
      <c r="D103" s="186">
        <v>8</v>
      </c>
      <c r="E103" s="186">
        <v>7</v>
      </c>
      <c r="F103" s="187">
        <v>6</v>
      </c>
      <c r="G103" s="188">
        <v>0</v>
      </c>
    </row>
    <row r="104" spans="1:29" x14ac:dyDescent="0.2">
      <c r="A104" s="181" t="s">
        <v>126</v>
      </c>
      <c r="B104" s="189"/>
      <c r="C104" s="190"/>
      <c r="D104" s="190"/>
      <c r="E104" s="190"/>
      <c r="F104" s="190"/>
      <c r="G104" s="191"/>
    </row>
    <row r="105" spans="1:29" x14ac:dyDescent="0.2">
      <c r="A105" s="333" t="s">
        <v>180</v>
      </c>
      <c r="B105" s="192">
        <v>12</v>
      </c>
      <c r="C105" s="185">
        <f>ROUND(R39,0)</f>
        <v>7</v>
      </c>
      <c r="D105" s="186">
        <f t="shared" ref="D105:D114" si="34">C105-1</f>
        <v>6</v>
      </c>
      <c r="E105" s="186">
        <f>ROUND(H39,0)</f>
        <v>5</v>
      </c>
      <c r="F105" s="187">
        <v>4</v>
      </c>
      <c r="G105" s="193">
        <v>0</v>
      </c>
    </row>
    <row r="106" spans="1:29" x14ac:dyDescent="0.2">
      <c r="A106" s="333" t="s">
        <v>181</v>
      </c>
      <c r="B106" s="185">
        <v>12</v>
      </c>
      <c r="C106" s="185">
        <f t="shared" ref="C106:C112" si="35">ROUND(R40,0)</f>
        <v>2</v>
      </c>
      <c r="D106" s="186">
        <v>1</v>
      </c>
      <c r="E106" s="186">
        <f>ROUND(H40,0)</f>
        <v>1</v>
      </c>
      <c r="F106" s="187">
        <v>0</v>
      </c>
      <c r="G106" s="188">
        <v>0</v>
      </c>
    </row>
    <row r="107" spans="1:29" x14ac:dyDescent="0.2">
      <c r="A107" s="333" t="s">
        <v>182</v>
      </c>
      <c r="B107" s="185">
        <v>12</v>
      </c>
      <c r="C107" s="185">
        <f t="shared" si="35"/>
        <v>4</v>
      </c>
      <c r="D107" s="186">
        <f t="shared" si="34"/>
        <v>3</v>
      </c>
      <c r="E107" s="186"/>
      <c r="F107" s="187">
        <v>2</v>
      </c>
      <c r="G107" s="188">
        <v>0</v>
      </c>
    </row>
    <row r="108" spans="1:29" x14ac:dyDescent="0.2">
      <c r="A108" s="333" t="s">
        <v>183</v>
      </c>
      <c r="B108" s="185">
        <v>12</v>
      </c>
      <c r="C108" s="185">
        <f t="shared" si="35"/>
        <v>7</v>
      </c>
      <c r="D108" s="186">
        <f t="shared" si="34"/>
        <v>6</v>
      </c>
      <c r="E108" s="186">
        <f>ROUND(H42,0)</f>
        <v>5</v>
      </c>
      <c r="F108" s="187">
        <v>4</v>
      </c>
      <c r="G108" s="188">
        <v>0</v>
      </c>
    </row>
    <row r="109" spans="1:29" x14ac:dyDescent="0.2">
      <c r="A109" s="333" t="s">
        <v>184</v>
      </c>
      <c r="B109" s="185">
        <v>12</v>
      </c>
      <c r="C109" s="185">
        <f t="shared" si="35"/>
        <v>7</v>
      </c>
      <c r="D109" s="186">
        <f t="shared" si="34"/>
        <v>6</v>
      </c>
      <c r="E109" s="186">
        <f>ROUND(H43,0)</f>
        <v>5</v>
      </c>
      <c r="F109" s="187">
        <v>4</v>
      </c>
      <c r="G109" s="188">
        <v>0</v>
      </c>
    </row>
    <row r="110" spans="1:29" x14ac:dyDescent="0.2">
      <c r="A110" s="333" t="s">
        <v>185</v>
      </c>
      <c r="B110" s="185">
        <v>12</v>
      </c>
      <c r="C110" s="185">
        <f t="shared" si="35"/>
        <v>7</v>
      </c>
      <c r="D110" s="186">
        <f t="shared" si="34"/>
        <v>6</v>
      </c>
      <c r="E110" s="186">
        <f>ROUND(H44,0)</f>
        <v>5</v>
      </c>
      <c r="F110" s="187">
        <v>4</v>
      </c>
      <c r="G110" s="188">
        <v>0</v>
      </c>
    </row>
    <row r="111" spans="1:29" x14ac:dyDescent="0.2">
      <c r="A111" s="333" t="s">
        <v>186</v>
      </c>
      <c r="B111" s="185">
        <v>12</v>
      </c>
      <c r="C111" s="185">
        <f>ROUNDDOWN(R45,0)</f>
        <v>9</v>
      </c>
      <c r="D111" s="186">
        <f t="shared" si="34"/>
        <v>8</v>
      </c>
      <c r="E111" s="186">
        <f>ROUND(H45,0)</f>
        <v>3</v>
      </c>
      <c r="F111" s="187">
        <v>2</v>
      </c>
      <c r="G111" s="188">
        <v>0</v>
      </c>
    </row>
    <row r="112" spans="1:29" x14ac:dyDescent="0.2">
      <c r="A112" s="333" t="s">
        <v>187</v>
      </c>
      <c r="B112" s="185">
        <v>12</v>
      </c>
      <c r="C112" s="185">
        <f t="shared" si="35"/>
        <v>7</v>
      </c>
      <c r="D112" s="186">
        <f t="shared" si="34"/>
        <v>6</v>
      </c>
      <c r="E112" s="186">
        <v>5</v>
      </c>
      <c r="F112" s="187">
        <v>3</v>
      </c>
      <c r="G112" s="188">
        <v>0</v>
      </c>
    </row>
    <row r="113" spans="1:7" x14ac:dyDescent="0.2">
      <c r="A113" s="333" t="s">
        <v>188</v>
      </c>
      <c r="B113" s="185">
        <v>12</v>
      </c>
      <c r="C113" s="185">
        <f>ROUNDDOWN(R47,0)</f>
        <v>9</v>
      </c>
      <c r="D113" s="186">
        <f t="shared" si="34"/>
        <v>8</v>
      </c>
      <c r="E113" s="186">
        <f>ROUND(H47,0)</f>
        <v>3</v>
      </c>
      <c r="F113" s="187">
        <v>2</v>
      </c>
      <c r="G113" s="188">
        <v>0</v>
      </c>
    </row>
    <row r="114" spans="1:7" x14ac:dyDescent="0.2">
      <c r="A114" s="333" t="s">
        <v>189</v>
      </c>
      <c r="B114" s="185">
        <v>12</v>
      </c>
      <c r="C114" s="185">
        <f>ROUNDDOWN(R48,0)</f>
        <v>9</v>
      </c>
      <c r="D114" s="186">
        <f t="shared" si="34"/>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ht="12.75" thickBot="1" x14ac:dyDescent="0.25">
      <c r="A117" s="198" t="s">
        <v>139</v>
      </c>
      <c r="B117" s="199">
        <v>8</v>
      </c>
      <c r="C117" s="199">
        <v>6</v>
      </c>
      <c r="D117" s="200">
        <v>5</v>
      </c>
      <c r="E117" s="200">
        <v>3</v>
      </c>
      <c r="F117" s="201">
        <v>2</v>
      </c>
      <c r="G117"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6">A40</f>
        <v>Ready FA-18 E-F HARM Support Mission Systems (D)</v>
      </c>
      <c r="B125" s="336">
        <f>HLOOKUP($B$122,'FA-18EF Mission System Summary'!$B$1:$F$12,4,FALSE)</f>
        <v>0.16086486486486484</v>
      </c>
    </row>
    <row r="126" spans="1:7" x14ac:dyDescent="0.2">
      <c r="A126" s="335" t="str">
        <f t="shared" si="36"/>
        <v>Ready FA-18 E-F Missile Launch Mission Systems (E)</v>
      </c>
      <c r="B126" s="336">
        <f>HLOOKUP($B$122,'FA-18EF Mission System Summary'!$B$1:$F$12,5,FALSE)</f>
        <v>0.40079279279279273</v>
      </c>
    </row>
    <row r="127" spans="1:7" x14ac:dyDescent="0.2">
      <c r="A127" s="335" t="str">
        <f t="shared" si="36"/>
        <v>Ready FA-18 E-F Survivability Mission Systems (F)</v>
      </c>
      <c r="B127" s="336">
        <f>HLOOKUP($B$122,'FA-18EF Mission System Summary'!$B$1:$F$12,6,FALSE)</f>
        <v>0.68338738738738725</v>
      </c>
    </row>
    <row r="128" spans="1:7" x14ac:dyDescent="0.2">
      <c r="A128" s="335" t="str">
        <f t="shared" si="36"/>
        <v>Ready FA-18 E-F Lethality Mission Systems (G)</v>
      </c>
      <c r="B128" s="336">
        <f>HLOOKUP($B$122,'FA-18EF Mission System Summary'!$B$1:$F$12,7,FALSE)</f>
        <v>0.69506306306306287</v>
      </c>
    </row>
    <row r="129" spans="1:2" x14ac:dyDescent="0.2">
      <c r="A129" s="335" t="str">
        <f t="shared" si="36"/>
        <v>Ready FA-18 E-F Combat Communications Mission Systems (H)</v>
      </c>
      <c r="B129" s="336">
        <f>HLOOKUP($B$122,'FA-18EF Mission System Summary'!$B$1:$F$12,8,FALSE)</f>
        <v>0.69506306306306287</v>
      </c>
    </row>
    <row r="130" spans="1:2" x14ac:dyDescent="0.2">
      <c r="A130" s="335" t="str">
        <f t="shared" si="36"/>
        <v>Ready FA-18 E-F Air to Air Refueling Mission Systems (I)</v>
      </c>
      <c r="B130" s="336">
        <f>HLOOKUP($B$122,'FA-18EF Mission System Summary'!$B$1:$F$12,9,FALSE)</f>
        <v>0.35228828828828823</v>
      </c>
    </row>
    <row r="131" spans="1:2" x14ac:dyDescent="0.2">
      <c r="A131" s="335" t="str">
        <f t="shared" si="36"/>
        <v>Ready FA-18 E-F Tactical Navigation Mission Systems (J)</v>
      </c>
      <c r="B131" s="336">
        <f>HLOOKUP($B$122,'FA-18EF Mission System Summary'!$B$1:$F$12,10,FALSE)</f>
        <v>0.74241441441441436</v>
      </c>
    </row>
    <row r="132" spans="1:2" x14ac:dyDescent="0.2">
      <c r="A132" s="335" t="str">
        <f t="shared" si="36"/>
        <v>Ready FA-18 E-F Shipboard Mission Systems (K)</v>
      </c>
      <c r="B132" s="336">
        <f>HLOOKUP($B$122,'FA-18EF Mission System Summary'!$B$1:$F$12,11,FALSE)</f>
        <v>0.3286126126126126</v>
      </c>
    </row>
    <row r="133" spans="1:2" x14ac:dyDescent="0.2">
      <c r="A133" s="335" t="str">
        <f t="shared" si="36"/>
        <v>Ready FA-18 E-F IMC Flight Mission Systems (L)</v>
      </c>
      <c r="B133" s="336">
        <f>HLOOKUP($B$122,'FA-18EF Mission System Summary'!$B$1:$F$12,12,FALSE)</f>
        <v>1</v>
      </c>
    </row>
  </sheetData>
  <mergeCells count="15">
    <mergeCell ref="A1:G1"/>
    <mergeCell ref="M1:P1"/>
    <mergeCell ref="B16:E16"/>
    <mergeCell ref="F16:J16"/>
    <mergeCell ref="K16:M16"/>
    <mergeCell ref="N16:Q16"/>
    <mergeCell ref="B100:C100"/>
    <mergeCell ref="D100:E100"/>
    <mergeCell ref="F100:G100"/>
    <mergeCell ref="R16:W16"/>
    <mergeCell ref="X16:AB16"/>
    <mergeCell ref="A73:AC73"/>
    <mergeCell ref="A83:B83"/>
    <mergeCell ref="A84:B84"/>
    <mergeCell ref="A96:B96"/>
  </mergeCells>
  <conditionalFormatting sqref="AC36">
    <cfRule type="cellIs" dxfId="525" priority="44" operator="greaterThan">
      <formula>AC$36</formula>
    </cfRule>
  </conditionalFormatting>
  <conditionalFormatting sqref="AC36">
    <cfRule type="cellIs" dxfId="524" priority="43" operator="greaterThan">
      <formula>AC$36</formula>
    </cfRule>
  </conditionalFormatting>
  <conditionalFormatting sqref="AC36">
    <cfRule type="cellIs" dxfId="523" priority="42" operator="greaterThan">
      <formula>AC$36</formula>
    </cfRule>
  </conditionalFormatting>
  <conditionalFormatting sqref="AC36">
    <cfRule type="cellIs" dxfId="522" priority="41" operator="greaterThan">
      <formula>AC$36</formula>
    </cfRule>
  </conditionalFormatting>
  <conditionalFormatting sqref="AC36">
    <cfRule type="cellIs" dxfId="521" priority="40" operator="greaterThan">
      <formula>AC$36</formula>
    </cfRule>
  </conditionalFormatting>
  <conditionalFormatting sqref="AC36">
    <cfRule type="cellIs" dxfId="520" priority="39" operator="greaterThan">
      <formula>AC$36</formula>
    </cfRule>
  </conditionalFormatting>
  <conditionalFormatting sqref="AC36">
    <cfRule type="cellIs" dxfId="519" priority="38" operator="greaterThan">
      <formula>AC$36</formula>
    </cfRule>
  </conditionalFormatting>
  <conditionalFormatting sqref="AC36">
    <cfRule type="cellIs" dxfId="518" priority="37" operator="greaterThan">
      <formula>AC$36</formula>
    </cfRule>
  </conditionalFormatting>
  <conditionalFormatting sqref="AC36">
    <cfRule type="cellIs" dxfId="517" priority="36" operator="greaterThan">
      <formula>AC$36</formula>
    </cfRule>
  </conditionalFormatting>
  <conditionalFormatting sqref="AC36">
    <cfRule type="cellIs" dxfId="516" priority="35" operator="greaterThan">
      <formula>AC$36</formula>
    </cfRule>
  </conditionalFormatting>
  <conditionalFormatting sqref="AC36">
    <cfRule type="cellIs" dxfId="515" priority="34" operator="greaterThan">
      <formula>AC$36</formula>
    </cfRule>
  </conditionalFormatting>
  <conditionalFormatting sqref="AC36">
    <cfRule type="cellIs" dxfId="514" priority="33" operator="greaterThan">
      <formula>AC$36</formula>
    </cfRule>
  </conditionalFormatting>
  <conditionalFormatting sqref="AC36">
    <cfRule type="cellIs" dxfId="513" priority="32" operator="greaterThan">
      <formula>AC$36</formula>
    </cfRule>
  </conditionalFormatting>
  <conditionalFormatting sqref="AC36">
    <cfRule type="cellIs" dxfId="512" priority="31" operator="greaterThan">
      <formula>AC$36</formula>
    </cfRule>
  </conditionalFormatting>
  <conditionalFormatting sqref="C102:C104 C115:C117">
    <cfRule type="cellIs" dxfId="511" priority="17" operator="equal">
      <formula>B102</formula>
    </cfRule>
  </conditionalFormatting>
  <conditionalFormatting sqref="D102:E104 D115:E117">
    <cfRule type="cellIs" dxfId="510" priority="29" operator="equal">
      <formula>C102</formula>
    </cfRule>
  </conditionalFormatting>
  <conditionalFormatting sqref="F102">
    <cfRule type="cellIs" dxfId="509" priority="28" operator="equal">
      <formula>E102</formula>
    </cfRule>
  </conditionalFormatting>
  <conditionalFormatting sqref="F103:F104 F115:F117">
    <cfRule type="cellIs" dxfId="508" priority="18" operator="equal">
      <formula>E103</formula>
    </cfRule>
    <cfRule type="cellIs" dxfId="507" priority="26" operator="equal">
      <formula>G103</formula>
    </cfRule>
  </conditionalFormatting>
  <conditionalFormatting sqref="E102:E103">
    <cfRule type="cellIs" dxfId="506" priority="27" operator="equal">
      <formula>D102</formula>
    </cfRule>
  </conditionalFormatting>
  <conditionalFormatting sqref="F102">
    <cfRule type="cellIs" dxfId="505" priority="30" operator="equal">
      <formula>E102</formula>
    </cfRule>
  </conditionalFormatting>
  <conditionalFormatting sqref="C102">
    <cfRule type="cellIs" dxfId="504" priority="25" operator="equal">
      <formula>B102</formula>
    </cfRule>
  </conditionalFormatting>
  <conditionalFormatting sqref="D102">
    <cfRule type="cellIs" dxfId="503" priority="24" operator="equal">
      <formula>C102</formula>
    </cfRule>
  </conditionalFormatting>
  <conditionalFormatting sqref="E102:E103">
    <cfRule type="cellIs" dxfId="502" priority="23" operator="equal">
      <formula>D102</formula>
    </cfRule>
  </conditionalFormatting>
  <conditionalFormatting sqref="F102">
    <cfRule type="cellIs" dxfId="501" priority="22" operator="equal">
      <formula>E102</formula>
    </cfRule>
  </conditionalFormatting>
  <conditionalFormatting sqref="C102">
    <cfRule type="cellIs" dxfId="500" priority="21" operator="equal">
      <formula>B102</formula>
    </cfRule>
  </conditionalFormatting>
  <conditionalFormatting sqref="D102">
    <cfRule type="cellIs" dxfId="499" priority="20" operator="equal">
      <formula>C102</formula>
    </cfRule>
  </conditionalFormatting>
  <conditionalFormatting sqref="E102:E103">
    <cfRule type="cellIs" dxfId="498" priority="19" operator="equal">
      <formula>D102</formula>
    </cfRule>
  </conditionalFormatting>
  <conditionalFormatting sqref="D106:D114">
    <cfRule type="cellIs" dxfId="497" priority="5" operator="equal">
      <formula>C106</formula>
    </cfRule>
  </conditionalFormatting>
  <conditionalFormatting sqref="F106:F114">
    <cfRule type="cellIs" dxfId="496" priority="4" operator="equal">
      <formula>G106</formula>
    </cfRule>
    <cfRule type="cellIs" dxfId="495" priority="6" operator="equal">
      <formula>E106</formula>
    </cfRule>
  </conditionalFormatting>
  <conditionalFormatting sqref="C105:C114">
    <cfRule type="cellIs" dxfId="494" priority="3" operator="equal">
      <formula>B105</formula>
    </cfRule>
  </conditionalFormatting>
  <conditionalFormatting sqref="D105:E105 E106:E114">
    <cfRule type="cellIs" dxfId="493" priority="1" operator="equal">
      <formula>C105</formula>
    </cfRule>
  </conditionalFormatting>
  <conditionalFormatting sqref="F105">
    <cfRule type="cellIs" dxfId="492" priority="2" operator="equal">
      <formula>G105</formula>
    </cfRule>
    <cfRule type="cellIs" dxfId="491" priority="7" operator="equal">
      <formula>E105</formula>
    </cfRule>
  </conditionalFormatting>
  <hyperlinks>
    <hyperlink ref="H2" location="'VFA (12E 17 Crew No ARS)'!A119" display="AMFOM" xr:uid="{00000000-0004-0000-0500-000000000000}"/>
    <hyperlink ref="I101" location="Inventory!A1" display="Inventory" xr:uid="{00000000-0004-0000-0500-000001000000}"/>
    <hyperlink ref="I100" location="'VFA (12E 17 Crew No ARS)'!A1" display="Top" xr:uid="{00000000-0004-0000-0500-000002000000}"/>
    <hyperlink ref="H1" location="Inventory!A1" display="Inventory" xr:uid="{00000000-0004-0000-0500-000003000000}"/>
  </hyperlinks>
  <printOptions horizontalCentered="1" verticalCentered="1"/>
  <pageMargins left="0.5" right="0.25" top="0.5" bottom="0.5" header="0.5" footer="0.5"/>
  <pageSetup scale="3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U133"/>
  <sheetViews>
    <sheetView showGridLines="0" topLeftCell="A25" zoomScaleNormal="100" zoomScaleSheetLayoutView="100" workbookViewId="0">
      <selection activeCell="B39" sqref="B39:AC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8" t="s">
        <v>198</v>
      </c>
      <c r="B1" s="418"/>
      <c r="C1" s="418"/>
      <c r="D1" s="418"/>
      <c r="E1" s="418"/>
      <c r="F1" s="418"/>
      <c r="G1" s="418"/>
      <c r="H1" s="304" t="s">
        <v>44</v>
      </c>
      <c r="I1" s="104"/>
      <c r="K1" s="145"/>
      <c r="L1" s="148" t="s">
        <v>45</v>
      </c>
      <c r="M1" s="404">
        <v>44835</v>
      </c>
      <c r="N1" s="405"/>
      <c r="O1" s="406"/>
      <c r="P1" s="406"/>
      <c r="V1" s="396"/>
      <c r="W1" s="104"/>
      <c r="X1" s="104"/>
      <c r="Y1" s="104"/>
      <c r="Z1" s="104"/>
      <c r="AA1" s="104"/>
      <c r="AB1" s="104"/>
      <c r="AC1" s="104" t="s">
        <v>46</v>
      </c>
      <c r="AD1" s="104">
        <v>9.0500000000000007</v>
      </c>
      <c r="AE1" s="104"/>
    </row>
    <row r="2" spans="1:34" s="76" customFormat="1" ht="12.75" x14ac:dyDescent="0.2">
      <c r="A2" s="80" t="s">
        <v>47</v>
      </c>
      <c r="B2" s="81">
        <v>12</v>
      </c>
      <c r="C2" s="77"/>
      <c r="D2" s="77"/>
      <c r="E2" s="77"/>
      <c r="F2" s="77"/>
      <c r="H2" s="305" t="s">
        <v>3</v>
      </c>
      <c r="N2" s="82"/>
      <c r="O2" s="82"/>
      <c r="P2" s="82"/>
      <c r="S2" s="80"/>
      <c r="U2" s="77"/>
      <c r="V2" s="105"/>
      <c r="W2" s="105"/>
      <c r="X2" s="105"/>
      <c r="Y2" s="105"/>
      <c r="Z2" s="106"/>
      <c r="AA2" s="107"/>
      <c r="AB2" s="105"/>
      <c r="AC2" s="108"/>
      <c r="AD2" s="108"/>
      <c r="AE2" s="108"/>
    </row>
    <row r="3" spans="1:34" s="76" customFormat="1" ht="11.25" x14ac:dyDescent="0.2">
      <c r="A3" s="80" t="s">
        <v>48</v>
      </c>
      <c r="B3" s="85">
        <f>B4/B2</f>
        <v>1.5</v>
      </c>
      <c r="C3" s="77"/>
      <c r="D3" s="77"/>
      <c r="I3" s="77"/>
      <c r="J3" s="77"/>
      <c r="K3" s="77"/>
      <c r="N3" s="82"/>
      <c r="O3" s="82"/>
      <c r="P3" s="82"/>
      <c r="S3" s="84"/>
      <c r="T3" s="79"/>
      <c r="U3" s="77"/>
      <c r="V3" s="105"/>
      <c r="W3" s="108"/>
      <c r="X3" s="108"/>
      <c r="Y3" s="108"/>
      <c r="Z3" s="108"/>
      <c r="AA3" s="108"/>
      <c r="AB3" s="108"/>
      <c r="AC3" s="108"/>
      <c r="AD3" s="108"/>
      <c r="AE3" s="108"/>
    </row>
    <row r="4" spans="1:34" s="76" customFormat="1" ht="11.25" x14ac:dyDescent="0.2">
      <c r="A4" s="80" t="s">
        <v>49</v>
      </c>
      <c r="B4" s="81">
        <v>18</v>
      </c>
      <c r="C4" s="77"/>
      <c r="D4" s="77"/>
      <c r="E4" s="77"/>
      <c r="F4" s="77"/>
      <c r="G4" s="77"/>
      <c r="H4" s="77"/>
      <c r="I4" s="77"/>
      <c r="J4" s="77"/>
      <c r="K4" s="77"/>
      <c r="N4" s="82"/>
      <c r="O4" s="82"/>
      <c r="P4" s="82"/>
      <c r="Q4" s="82"/>
      <c r="R4" s="77"/>
      <c r="S4" s="79"/>
      <c r="T4" s="102"/>
      <c r="U4" s="77"/>
      <c r="V4" s="105"/>
      <c r="W4" s="105"/>
      <c r="X4" s="105"/>
      <c r="Y4" s="105"/>
      <c r="Z4" s="109"/>
      <c r="AA4" s="110"/>
      <c r="AB4" s="105"/>
      <c r="AC4" s="108"/>
      <c r="AD4" s="108"/>
      <c r="AE4" s="108"/>
    </row>
    <row r="5" spans="1:34" s="76" customFormat="1" ht="11.25" x14ac:dyDescent="0.2">
      <c r="A5" s="80" t="s">
        <v>50</v>
      </c>
      <c r="B5" s="79">
        <v>1.5</v>
      </c>
      <c r="C5" s="83"/>
      <c r="D5" s="77"/>
      <c r="E5" s="77"/>
      <c r="F5" s="77"/>
      <c r="G5" s="77"/>
      <c r="H5" s="77"/>
      <c r="I5" s="77"/>
      <c r="J5" s="77"/>
      <c r="K5" s="77"/>
      <c r="N5" s="82"/>
      <c r="O5" s="82"/>
      <c r="P5" s="82"/>
      <c r="Q5" s="82"/>
      <c r="R5" s="77"/>
      <c r="S5" s="79"/>
      <c r="T5" s="77"/>
      <c r="U5" s="77"/>
      <c r="V5" s="105"/>
      <c r="W5" s="105"/>
      <c r="X5" s="105"/>
      <c r="Y5" s="105"/>
      <c r="Z5" s="111"/>
      <c r="AA5" s="112"/>
      <c r="AB5" s="113"/>
      <c r="AC5" s="108"/>
      <c r="AD5" s="108"/>
      <c r="AE5" s="108"/>
    </row>
    <row r="6" spans="1:34" s="76" customFormat="1" ht="11.25" x14ac:dyDescent="0.2">
      <c r="A6" s="84" t="s">
        <v>51</v>
      </c>
      <c r="B6" s="79">
        <v>27</v>
      </c>
      <c r="C6" s="83"/>
      <c r="D6" s="77"/>
      <c r="E6" s="77"/>
      <c r="F6" s="77"/>
      <c r="G6" s="77"/>
      <c r="J6" s="77"/>
      <c r="L6" s="82"/>
      <c r="M6" s="82"/>
      <c r="N6" s="77"/>
      <c r="O6" s="82"/>
      <c r="P6" s="82"/>
      <c r="Q6" s="82"/>
      <c r="R6" s="77"/>
      <c r="S6" s="79"/>
      <c r="T6" s="77"/>
      <c r="U6" s="77"/>
      <c r="V6" s="105"/>
      <c r="W6" s="105"/>
      <c r="X6" s="105"/>
      <c r="Y6" s="105"/>
      <c r="Z6" s="111"/>
      <c r="AA6" s="113"/>
      <c r="AB6" s="113"/>
      <c r="AC6" s="108"/>
      <c r="AD6" s="108"/>
      <c r="AE6" s="108"/>
    </row>
    <row r="7" spans="1:34" s="76" customFormat="1" ht="11.25" x14ac:dyDescent="0.2">
      <c r="A7" s="80" t="s">
        <v>52</v>
      </c>
      <c r="B7" s="79">
        <f>B6*B4</f>
        <v>486</v>
      </c>
      <c r="E7" s="77"/>
      <c r="F7" s="77"/>
      <c r="G7" s="77"/>
      <c r="H7" s="77"/>
      <c r="I7" s="77"/>
      <c r="K7" s="77"/>
      <c r="L7" s="77"/>
      <c r="M7" s="77"/>
      <c r="N7" s="77"/>
      <c r="O7" s="77"/>
      <c r="P7" s="77"/>
      <c r="Q7" s="77"/>
      <c r="R7" s="77"/>
      <c r="S7" s="79"/>
      <c r="T7" s="77"/>
      <c r="U7" s="77"/>
      <c r="V7" s="105"/>
      <c r="W7" s="105"/>
      <c r="X7" s="105"/>
      <c r="Y7" s="105"/>
      <c r="Z7" s="111"/>
      <c r="AA7" s="113"/>
      <c r="AB7" s="113"/>
      <c r="AC7" s="108"/>
      <c r="AD7" s="108"/>
      <c r="AE7" s="108"/>
    </row>
    <row r="8" spans="1:34" s="76" customFormat="1" ht="11.25" x14ac:dyDescent="0.2">
      <c r="A8" s="80" t="s">
        <v>53</v>
      </c>
      <c r="B8" s="81">
        <f>B7/B5</f>
        <v>324</v>
      </c>
      <c r="C8" s="77"/>
      <c r="E8" s="77"/>
      <c r="F8" s="77"/>
      <c r="G8" s="77"/>
      <c r="H8" s="77"/>
      <c r="I8" s="77"/>
      <c r="J8" s="77"/>
      <c r="K8" s="77"/>
      <c r="L8" s="77"/>
      <c r="M8" s="77"/>
      <c r="N8" s="77"/>
      <c r="O8" s="77"/>
      <c r="P8" s="77"/>
      <c r="Q8" s="77"/>
      <c r="R8" s="77"/>
      <c r="S8" s="77"/>
      <c r="T8" s="79"/>
      <c r="U8" s="77"/>
      <c r="V8" s="105"/>
      <c r="W8" s="105"/>
      <c r="X8" s="105"/>
      <c r="Y8" s="105"/>
      <c r="Z8" s="111"/>
      <c r="AA8" s="108"/>
      <c r="AB8" s="113"/>
      <c r="AC8" s="108"/>
      <c r="AD8" s="108"/>
      <c r="AE8" s="108"/>
    </row>
    <row r="9" spans="1:34" s="76" customFormat="1" ht="11.25" x14ac:dyDescent="0.2">
      <c r="A9" s="80" t="s">
        <v>54</v>
      </c>
      <c r="B9" s="79">
        <f>B4*C9</f>
        <v>18</v>
      </c>
      <c r="C9" s="77">
        <v>1</v>
      </c>
      <c r="D9" s="76" t="s">
        <v>55</v>
      </c>
      <c r="E9" s="77"/>
      <c r="F9" s="77"/>
      <c r="G9" s="79" t="s">
        <v>56</v>
      </c>
      <c r="H9" s="101">
        <v>0.4</v>
      </c>
      <c r="I9" s="77"/>
      <c r="J9" s="77"/>
      <c r="K9" s="77"/>
      <c r="L9" s="77"/>
      <c r="M9" s="77"/>
      <c r="N9" s="77"/>
      <c r="O9" s="77"/>
      <c r="P9" s="77"/>
      <c r="Q9" s="77"/>
      <c r="R9" s="77"/>
      <c r="S9" s="77"/>
      <c r="T9" s="77"/>
      <c r="U9" s="77"/>
      <c r="V9" s="105"/>
      <c r="W9" s="105"/>
      <c r="X9" s="105"/>
      <c r="Y9" s="105"/>
      <c r="Z9" s="105"/>
      <c r="AA9" s="111"/>
      <c r="AB9" s="113"/>
      <c r="AC9" s="108"/>
      <c r="AD9" s="108"/>
      <c r="AE9" s="108"/>
    </row>
    <row r="10" spans="1:34" s="76" customFormat="1" ht="11.25" x14ac:dyDescent="0.2">
      <c r="A10" s="80" t="s">
        <v>57</v>
      </c>
      <c r="B10" s="79">
        <f>B4*C10</f>
        <v>111.60000000000001</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36</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121"/>
      <c r="AD17" s="32"/>
      <c r="AE17" s="32"/>
      <c r="AF17" s="32"/>
      <c r="AG17" s="32"/>
      <c r="AH17" s="32"/>
    </row>
    <row r="18" spans="1:34" s="13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76"/>
      <c r="AF18" s="103"/>
      <c r="AG18" s="146"/>
      <c r="AH18" s="108"/>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162</v>
      </c>
      <c r="C21" s="174">
        <f t="shared" si="1"/>
        <v>162</v>
      </c>
      <c r="D21" s="174">
        <f t="shared" si="1"/>
        <v>162</v>
      </c>
      <c r="E21" s="174">
        <f t="shared" si="1"/>
        <v>162</v>
      </c>
      <c r="F21" s="174">
        <f t="shared" si="1"/>
        <v>162</v>
      </c>
      <c r="G21" s="174">
        <f t="shared" si="1"/>
        <v>162</v>
      </c>
      <c r="H21" s="174">
        <f t="shared" si="1"/>
        <v>178.20000000000002</v>
      </c>
      <c r="I21" s="174">
        <f t="shared" si="1"/>
        <v>194.4</v>
      </c>
      <c r="J21" s="174">
        <f t="shared" si="1"/>
        <v>210.6</v>
      </c>
      <c r="K21" s="174">
        <f t="shared" si="1"/>
        <v>226.79999999999998</v>
      </c>
      <c r="L21" s="174">
        <f t="shared" si="1"/>
        <v>226.79999999999998</v>
      </c>
      <c r="M21" s="174">
        <f t="shared" si="1"/>
        <v>226.79999999999998</v>
      </c>
      <c r="N21" s="174">
        <f t="shared" si="1"/>
        <v>226.79999999999998</v>
      </c>
      <c r="O21" s="174">
        <f t="shared" si="1"/>
        <v>226.79999999999998</v>
      </c>
      <c r="P21" s="174">
        <f t="shared" si="1"/>
        <v>226.79999999999998</v>
      </c>
      <c r="Q21" s="174">
        <f t="shared" si="1"/>
        <v>129.6</v>
      </c>
      <c r="R21" s="174">
        <f t="shared" si="1"/>
        <v>259.2</v>
      </c>
      <c r="S21" s="174">
        <f t="shared" si="1"/>
        <v>259.2</v>
      </c>
      <c r="T21" s="174">
        <f t="shared" si="1"/>
        <v>259.2</v>
      </c>
      <c r="U21" s="174">
        <f t="shared" si="1"/>
        <v>259.2</v>
      </c>
      <c r="V21" s="174">
        <f t="shared" si="1"/>
        <v>259.2</v>
      </c>
      <c r="W21" s="174">
        <f t="shared" si="1"/>
        <v>226.79999999999998</v>
      </c>
      <c r="X21" s="174">
        <f t="shared" si="1"/>
        <v>129.6</v>
      </c>
      <c r="Y21" s="174">
        <f t="shared" si="1"/>
        <v>194.4</v>
      </c>
      <c r="Z21" s="174">
        <f t="shared" si="1"/>
        <v>194.4</v>
      </c>
      <c r="AA21" s="174">
        <f t="shared" si="1"/>
        <v>194.4</v>
      </c>
      <c r="AB21" s="175">
        <f t="shared" si="1"/>
        <v>194.4</v>
      </c>
      <c r="AC21" s="65">
        <f>AC19*$B$8</f>
        <v>129.6</v>
      </c>
      <c r="AD21" s="52"/>
      <c r="AE21" s="52"/>
      <c r="AF21" s="52"/>
      <c r="AG21" s="52"/>
      <c r="AH21" s="52"/>
    </row>
    <row r="22" spans="1:34" s="15" customFormat="1" x14ac:dyDescent="0.2">
      <c r="A22" s="51" t="s">
        <v>110</v>
      </c>
      <c r="B22" s="63">
        <f t="shared" ref="B22:AC22" si="2">B21*$B$5</f>
        <v>243</v>
      </c>
      <c r="C22" s="63">
        <f t="shared" si="2"/>
        <v>243</v>
      </c>
      <c r="D22" s="63">
        <f t="shared" si="2"/>
        <v>243</v>
      </c>
      <c r="E22" s="63">
        <f t="shared" si="2"/>
        <v>243</v>
      </c>
      <c r="F22" s="63">
        <f t="shared" si="2"/>
        <v>243</v>
      </c>
      <c r="G22" s="63">
        <f t="shared" si="2"/>
        <v>243</v>
      </c>
      <c r="H22" s="63">
        <f t="shared" si="2"/>
        <v>267.3</v>
      </c>
      <c r="I22" s="63">
        <f t="shared" si="2"/>
        <v>291.60000000000002</v>
      </c>
      <c r="J22" s="63">
        <f t="shared" si="2"/>
        <v>315.89999999999998</v>
      </c>
      <c r="K22" s="63">
        <f t="shared" si="2"/>
        <v>340.2</v>
      </c>
      <c r="L22" s="63">
        <f t="shared" si="2"/>
        <v>340.2</v>
      </c>
      <c r="M22" s="63">
        <f t="shared" si="2"/>
        <v>340.2</v>
      </c>
      <c r="N22" s="63">
        <f t="shared" si="2"/>
        <v>340.2</v>
      </c>
      <c r="O22" s="63">
        <f t="shared" si="2"/>
        <v>340.2</v>
      </c>
      <c r="P22" s="63">
        <f t="shared" si="2"/>
        <v>340.2</v>
      </c>
      <c r="Q22" s="63">
        <f t="shared" si="2"/>
        <v>194.39999999999998</v>
      </c>
      <c r="R22" s="63">
        <f t="shared" si="2"/>
        <v>388.79999999999995</v>
      </c>
      <c r="S22" s="63">
        <f t="shared" si="2"/>
        <v>388.79999999999995</v>
      </c>
      <c r="T22" s="63">
        <f t="shared" si="2"/>
        <v>388.79999999999995</v>
      </c>
      <c r="U22" s="63">
        <f t="shared" si="2"/>
        <v>388.79999999999995</v>
      </c>
      <c r="V22" s="63">
        <f t="shared" si="2"/>
        <v>388.79999999999995</v>
      </c>
      <c r="W22" s="63">
        <f t="shared" si="2"/>
        <v>340.2</v>
      </c>
      <c r="X22" s="63">
        <f t="shared" si="2"/>
        <v>194.39999999999998</v>
      </c>
      <c r="Y22" s="63">
        <f t="shared" si="2"/>
        <v>291.60000000000002</v>
      </c>
      <c r="Z22" s="63">
        <f t="shared" si="2"/>
        <v>291.60000000000002</v>
      </c>
      <c r="AA22" s="63">
        <f t="shared" si="2"/>
        <v>291.60000000000002</v>
      </c>
      <c r="AB22" s="62">
        <f t="shared" si="2"/>
        <v>291.60000000000002</v>
      </c>
      <c r="AC22" s="63">
        <f t="shared" si="2"/>
        <v>194.39999999999998</v>
      </c>
      <c r="AD22" s="61"/>
      <c r="AE22" s="61"/>
      <c r="AF22" s="61"/>
      <c r="AG22" s="61"/>
      <c r="AH22" s="61"/>
    </row>
    <row r="23" spans="1:34" s="15" customFormat="1" x14ac:dyDescent="0.2">
      <c r="A23" s="51" t="s">
        <v>111</v>
      </c>
      <c r="B23" s="143">
        <f>$B$9</f>
        <v>18</v>
      </c>
      <c r="C23" s="143">
        <f t="shared" ref="C23:AC23" si="3">$B$9</f>
        <v>18</v>
      </c>
      <c r="D23" s="143">
        <f t="shared" si="3"/>
        <v>18</v>
      </c>
      <c r="E23" s="143">
        <f t="shared" si="3"/>
        <v>18</v>
      </c>
      <c r="F23" s="143">
        <f t="shared" si="3"/>
        <v>18</v>
      </c>
      <c r="G23" s="143">
        <f t="shared" si="3"/>
        <v>18</v>
      </c>
      <c r="H23" s="143">
        <f t="shared" si="3"/>
        <v>18</v>
      </c>
      <c r="I23" s="143">
        <f t="shared" si="3"/>
        <v>18</v>
      </c>
      <c r="J23" s="143">
        <f t="shared" si="3"/>
        <v>18</v>
      </c>
      <c r="K23" s="143">
        <f t="shared" si="3"/>
        <v>18</v>
      </c>
      <c r="L23" s="143">
        <f t="shared" si="3"/>
        <v>18</v>
      </c>
      <c r="M23" s="143">
        <f t="shared" si="3"/>
        <v>18</v>
      </c>
      <c r="N23" s="143">
        <f t="shared" si="3"/>
        <v>18</v>
      </c>
      <c r="O23" s="143">
        <f t="shared" si="3"/>
        <v>18</v>
      </c>
      <c r="P23" s="143">
        <f t="shared" si="3"/>
        <v>18</v>
      </c>
      <c r="Q23" s="143">
        <f t="shared" si="3"/>
        <v>18</v>
      </c>
      <c r="R23" s="143">
        <f t="shared" si="3"/>
        <v>18</v>
      </c>
      <c r="S23" s="143">
        <f t="shared" si="3"/>
        <v>18</v>
      </c>
      <c r="T23" s="143">
        <f t="shared" si="3"/>
        <v>18</v>
      </c>
      <c r="U23" s="143">
        <f t="shared" si="3"/>
        <v>18</v>
      </c>
      <c r="V23" s="143">
        <f t="shared" si="3"/>
        <v>18</v>
      </c>
      <c r="W23" s="143">
        <f t="shared" si="3"/>
        <v>18</v>
      </c>
      <c r="X23" s="143">
        <f t="shared" si="3"/>
        <v>18</v>
      </c>
      <c r="Y23" s="143">
        <f t="shared" si="3"/>
        <v>18</v>
      </c>
      <c r="Z23" s="143">
        <f t="shared" si="3"/>
        <v>18</v>
      </c>
      <c r="AA23" s="143">
        <f t="shared" si="3"/>
        <v>18</v>
      </c>
      <c r="AB23" s="147">
        <f t="shared" si="3"/>
        <v>18</v>
      </c>
      <c r="AC23" s="143">
        <f t="shared" si="3"/>
        <v>18</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111.60000000000001</v>
      </c>
      <c r="K24" s="143">
        <f t="shared" si="4"/>
        <v>0</v>
      </c>
      <c r="L24" s="143">
        <f t="shared" si="4"/>
        <v>111.60000000000001</v>
      </c>
      <c r="M24" s="143">
        <f t="shared" si="4"/>
        <v>111.60000000000001</v>
      </c>
      <c r="N24" s="143">
        <f t="shared" si="4"/>
        <v>0</v>
      </c>
      <c r="O24" s="143">
        <f t="shared" si="4"/>
        <v>0</v>
      </c>
      <c r="P24" s="143">
        <f t="shared" si="4"/>
        <v>111.60000000000001</v>
      </c>
      <c r="Q24" s="143">
        <f t="shared" si="4"/>
        <v>0</v>
      </c>
      <c r="R24" s="143">
        <f t="shared" si="4"/>
        <v>111.60000000000001</v>
      </c>
      <c r="S24" s="143">
        <f t="shared" si="4"/>
        <v>111.60000000000001</v>
      </c>
      <c r="T24" s="143">
        <f t="shared" si="4"/>
        <v>111.60000000000001</v>
      </c>
      <c r="U24" s="143">
        <f t="shared" si="4"/>
        <v>111.60000000000001</v>
      </c>
      <c r="V24" s="143">
        <f t="shared" si="4"/>
        <v>111.60000000000001</v>
      </c>
      <c r="W24" s="143">
        <f t="shared" si="4"/>
        <v>111.60000000000001</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261</v>
      </c>
      <c r="C25" s="63">
        <f t="shared" ref="C25:AB25" si="5">C21*$B$5+SUM(C23:C24)</f>
        <v>261</v>
      </c>
      <c r="D25" s="63">
        <f t="shared" si="5"/>
        <v>261</v>
      </c>
      <c r="E25" s="63">
        <f t="shared" si="5"/>
        <v>261</v>
      </c>
      <c r="F25" s="63">
        <f t="shared" si="5"/>
        <v>261</v>
      </c>
      <c r="G25" s="63">
        <f t="shared" si="5"/>
        <v>261</v>
      </c>
      <c r="H25" s="63">
        <f t="shared" si="5"/>
        <v>285.3</v>
      </c>
      <c r="I25" s="63">
        <f t="shared" si="5"/>
        <v>309.60000000000002</v>
      </c>
      <c r="J25" s="63">
        <f t="shared" si="5"/>
        <v>445.5</v>
      </c>
      <c r="K25" s="63">
        <f t="shared" si="5"/>
        <v>358.2</v>
      </c>
      <c r="L25" s="63">
        <f t="shared" si="5"/>
        <v>469.8</v>
      </c>
      <c r="M25" s="63">
        <f t="shared" si="5"/>
        <v>469.8</v>
      </c>
      <c r="N25" s="63">
        <f t="shared" si="5"/>
        <v>358.2</v>
      </c>
      <c r="O25" s="63">
        <f t="shared" si="5"/>
        <v>358.2</v>
      </c>
      <c r="P25" s="63">
        <f t="shared" si="5"/>
        <v>469.8</v>
      </c>
      <c r="Q25" s="63">
        <f t="shared" si="5"/>
        <v>212.39999999999998</v>
      </c>
      <c r="R25" s="63">
        <f t="shared" si="5"/>
        <v>518.4</v>
      </c>
      <c r="S25" s="63">
        <f t="shared" si="5"/>
        <v>518.4</v>
      </c>
      <c r="T25" s="63">
        <f t="shared" si="5"/>
        <v>518.4</v>
      </c>
      <c r="U25" s="63">
        <f t="shared" si="5"/>
        <v>518.4</v>
      </c>
      <c r="V25" s="63">
        <f t="shared" si="5"/>
        <v>518.4</v>
      </c>
      <c r="W25" s="63">
        <f t="shared" si="5"/>
        <v>469.8</v>
      </c>
      <c r="X25" s="63">
        <f t="shared" si="5"/>
        <v>212.39999999999998</v>
      </c>
      <c r="Y25" s="63">
        <f t="shared" si="5"/>
        <v>309.60000000000002</v>
      </c>
      <c r="Z25" s="63">
        <f t="shared" si="5"/>
        <v>309.60000000000002</v>
      </c>
      <c r="AA25" s="63">
        <f t="shared" si="5"/>
        <v>309.60000000000002</v>
      </c>
      <c r="AB25" s="62">
        <f t="shared" si="5"/>
        <v>309.60000000000002</v>
      </c>
      <c r="AC25" s="63">
        <f>AC21*$B$5+SUM(AC23:AC24)</f>
        <v>212.39999999999998</v>
      </c>
      <c r="AD25" s="61"/>
      <c r="AE25" s="61"/>
      <c r="AF25" s="61"/>
      <c r="AG25" s="61"/>
      <c r="AH25" s="61"/>
    </row>
    <row r="26" spans="1:34" s="15" customFormat="1" x14ac:dyDescent="0.2">
      <c r="A26" s="40" t="s">
        <v>114</v>
      </c>
      <c r="B26" s="60">
        <f t="shared" ref="B26:AC26" si="6">-IF(ISBLANK(B97),0,MIN(B$22*$H$10,B$22-$B$7*$H$9))</f>
        <v>-48.599999999999994</v>
      </c>
      <c r="C26" s="60">
        <f t="shared" si="6"/>
        <v>-48.599999999999994</v>
      </c>
      <c r="D26" s="60">
        <f t="shared" si="6"/>
        <v>-48.599999999999994</v>
      </c>
      <c r="E26" s="60">
        <f t="shared" si="6"/>
        <v>0</v>
      </c>
      <c r="F26" s="60">
        <f t="shared" si="6"/>
        <v>-48.599999999999994</v>
      </c>
      <c r="G26" s="60">
        <f t="shared" si="6"/>
        <v>-48.599999999999994</v>
      </c>
      <c r="H26" s="60">
        <f t="shared" si="6"/>
        <v>-72.900000000000006</v>
      </c>
      <c r="I26" s="60">
        <f t="shared" si="6"/>
        <v>-81.64800000000001</v>
      </c>
      <c r="J26" s="60">
        <f t="shared" si="6"/>
        <v>0</v>
      </c>
      <c r="K26" s="60">
        <f t="shared" si="6"/>
        <v>0</v>
      </c>
      <c r="L26" s="60">
        <f t="shared" si="6"/>
        <v>0</v>
      </c>
      <c r="M26" s="60">
        <f t="shared" si="6"/>
        <v>0</v>
      </c>
      <c r="N26" s="60">
        <f t="shared" si="6"/>
        <v>-95.256</v>
      </c>
      <c r="O26" s="60">
        <f t="shared" si="6"/>
        <v>-95.256</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-81.64800000000001</v>
      </c>
      <c r="Z26" s="60">
        <f t="shared" si="6"/>
        <v>-81.64800000000001</v>
      </c>
      <c r="AA26" s="60">
        <f t="shared" si="6"/>
        <v>-81.64800000000001</v>
      </c>
      <c r="AB26" s="59">
        <f t="shared" si="6"/>
        <v>-81.64800000000001</v>
      </c>
      <c r="AC26" s="60">
        <f t="shared" si="6"/>
        <v>2.8421709430404007E-14</v>
      </c>
      <c r="AD26" s="61"/>
      <c r="AE26" s="61"/>
      <c r="AF26" s="61"/>
      <c r="AG26" s="61"/>
      <c r="AH26" s="61"/>
    </row>
    <row r="27" spans="1:34" s="15" customFormat="1" x14ac:dyDescent="0.2">
      <c r="A27" s="51" t="s">
        <v>115</v>
      </c>
      <c r="B27" s="60">
        <f t="shared" ref="B27:AC27" si="7">SUM(B25:B26)</f>
        <v>212.4</v>
      </c>
      <c r="C27" s="60">
        <f t="shared" si="7"/>
        <v>212.4</v>
      </c>
      <c r="D27" s="60">
        <f t="shared" si="7"/>
        <v>212.4</v>
      </c>
      <c r="E27" s="60">
        <f t="shared" si="7"/>
        <v>261</v>
      </c>
      <c r="F27" s="60">
        <f t="shared" si="7"/>
        <v>212.4</v>
      </c>
      <c r="G27" s="60">
        <f t="shared" si="7"/>
        <v>212.4</v>
      </c>
      <c r="H27" s="60">
        <f t="shared" si="7"/>
        <v>212.4</v>
      </c>
      <c r="I27" s="60">
        <f t="shared" si="7"/>
        <v>227.952</v>
      </c>
      <c r="J27" s="60">
        <f t="shared" si="7"/>
        <v>445.5</v>
      </c>
      <c r="K27" s="60">
        <f t="shared" si="7"/>
        <v>358.2</v>
      </c>
      <c r="L27" s="60">
        <f t="shared" si="7"/>
        <v>469.8</v>
      </c>
      <c r="M27" s="60">
        <f t="shared" si="7"/>
        <v>469.8</v>
      </c>
      <c r="N27" s="60">
        <f t="shared" si="7"/>
        <v>262.94399999999996</v>
      </c>
      <c r="O27" s="60">
        <f t="shared" si="7"/>
        <v>262.94399999999996</v>
      </c>
      <c r="P27" s="60">
        <f t="shared" si="7"/>
        <v>469.8</v>
      </c>
      <c r="Q27" s="60">
        <f t="shared" si="7"/>
        <v>212.39999999999998</v>
      </c>
      <c r="R27" s="60">
        <f t="shared" si="7"/>
        <v>518.4</v>
      </c>
      <c r="S27" s="60">
        <f t="shared" si="7"/>
        <v>518.4</v>
      </c>
      <c r="T27" s="60">
        <f t="shared" si="7"/>
        <v>518.4</v>
      </c>
      <c r="U27" s="60">
        <f t="shared" si="7"/>
        <v>518.4</v>
      </c>
      <c r="V27" s="60">
        <f t="shared" si="7"/>
        <v>518.4</v>
      </c>
      <c r="W27" s="60">
        <f t="shared" si="7"/>
        <v>469.8</v>
      </c>
      <c r="X27" s="60">
        <f t="shared" si="7"/>
        <v>212.39999999999998</v>
      </c>
      <c r="Y27" s="60">
        <f t="shared" si="7"/>
        <v>227.952</v>
      </c>
      <c r="Z27" s="60">
        <f t="shared" si="7"/>
        <v>227.952</v>
      </c>
      <c r="AA27" s="60">
        <f t="shared" si="7"/>
        <v>227.952</v>
      </c>
      <c r="AB27" s="59">
        <f t="shared" si="7"/>
        <v>227.952</v>
      </c>
      <c r="AC27" s="60">
        <f t="shared" si="7"/>
        <v>212.4</v>
      </c>
      <c r="AD27" s="61"/>
      <c r="AE27" s="61"/>
      <c r="AF27" s="61"/>
      <c r="AG27" s="61"/>
      <c r="AH27" s="61"/>
    </row>
    <row r="28" spans="1:34" s="15" customFormat="1" x14ac:dyDescent="0.2">
      <c r="A28" s="40" t="s">
        <v>116</v>
      </c>
      <c r="B28" s="60">
        <f>AVERAGE(AA22:AB22,B22)</f>
        <v>275.40000000000003</v>
      </c>
      <c r="C28" s="60">
        <f>AVERAGE(AB22,B22:C22)</f>
        <v>259.2</v>
      </c>
      <c r="D28" s="60">
        <f t="shared" ref="D28:AB28" si="8">AVERAGE(B22:D22)</f>
        <v>243</v>
      </c>
      <c r="E28" s="60">
        <f t="shared" si="8"/>
        <v>243</v>
      </c>
      <c r="F28" s="60">
        <f t="shared" si="8"/>
        <v>243</v>
      </c>
      <c r="G28" s="60">
        <f t="shared" si="8"/>
        <v>243</v>
      </c>
      <c r="H28" s="60">
        <f t="shared" si="8"/>
        <v>251.1</v>
      </c>
      <c r="I28" s="60">
        <f t="shared" si="8"/>
        <v>267.3</v>
      </c>
      <c r="J28" s="60">
        <f t="shared" si="8"/>
        <v>291.60000000000002</v>
      </c>
      <c r="K28" s="60">
        <f t="shared" si="8"/>
        <v>315.90000000000003</v>
      </c>
      <c r="L28" s="60">
        <f t="shared" si="8"/>
        <v>332.09999999999997</v>
      </c>
      <c r="M28" s="60">
        <f t="shared" si="8"/>
        <v>340.2</v>
      </c>
      <c r="N28" s="60">
        <f t="shared" si="8"/>
        <v>340.2</v>
      </c>
      <c r="O28" s="60">
        <f t="shared" si="8"/>
        <v>340.2</v>
      </c>
      <c r="P28" s="60">
        <f t="shared" si="8"/>
        <v>340.2</v>
      </c>
      <c r="Q28" s="60">
        <f t="shared" si="8"/>
        <v>291.59999999999997</v>
      </c>
      <c r="R28" s="60">
        <f t="shared" si="8"/>
        <v>307.79999999999995</v>
      </c>
      <c r="S28" s="60">
        <f t="shared" si="8"/>
        <v>323.99999999999994</v>
      </c>
      <c r="T28" s="60">
        <f t="shared" si="8"/>
        <v>388.79999999999995</v>
      </c>
      <c r="U28" s="60">
        <f t="shared" si="8"/>
        <v>388.79999999999995</v>
      </c>
      <c r="V28" s="60">
        <f t="shared" si="8"/>
        <v>388.79999999999995</v>
      </c>
      <c r="W28" s="60">
        <f t="shared" si="8"/>
        <v>372.59999999999997</v>
      </c>
      <c r="X28" s="60">
        <f t="shared" si="8"/>
        <v>307.8</v>
      </c>
      <c r="Y28" s="60">
        <f t="shared" si="8"/>
        <v>275.39999999999998</v>
      </c>
      <c r="Z28" s="60">
        <f t="shared" si="8"/>
        <v>259.2</v>
      </c>
      <c r="AA28" s="60">
        <f t="shared" si="8"/>
        <v>291.60000000000002</v>
      </c>
      <c r="AB28" s="59">
        <f t="shared" si="8"/>
        <v>291.60000000000002</v>
      </c>
      <c r="AC28" s="60">
        <f>SUM(AC25:AC26)</f>
        <v>212.4</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c r="AD29" s="32"/>
      <c r="AE29" s="32"/>
      <c r="AF29" s="32"/>
      <c r="AG29" s="32"/>
      <c r="AH29" s="32"/>
    </row>
    <row r="30" spans="1:34" s="15" customFormat="1" x14ac:dyDescent="0.2">
      <c r="A30" s="40" t="s">
        <v>118</v>
      </c>
      <c r="B30" s="60">
        <f t="shared" ref="B30:AC30" si="9">IF(ISBLANK(B97),0,$B$11)</f>
        <v>36</v>
      </c>
      <c r="C30" s="60">
        <f t="shared" si="9"/>
        <v>36</v>
      </c>
      <c r="D30" s="60">
        <f t="shared" si="9"/>
        <v>36</v>
      </c>
      <c r="E30" s="60">
        <f t="shared" si="9"/>
        <v>0</v>
      </c>
      <c r="F30" s="60">
        <f t="shared" si="9"/>
        <v>36</v>
      </c>
      <c r="G30" s="60">
        <f t="shared" si="9"/>
        <v>36</v>
      </c>
      <c r="H30" s="60">
        <f t="shared" si="9"/>
        <v>36</v>
      </c>
      <c r="I30" s="60">
        <f t="shared" si="9"/>
        <v>36</v>
      </c>
      <c r="J30" s="60">
        <f t="shared" si="9"/>
        <v>0</v>
      </c>
      <c r="K30" s="60">
        <f t="shared" si="9"/>
        <v>0</v>
      </c>
      <c r="L30" s="60">
        <f t="shared" si="9"/>
        <v>0</v>
      </c>
      <c r="M30" s="60">
        <f t="shared" si="9"/>
        <v>0</v>
      </c>
      <c r="N30" s="60">
        <f t="shared" si="9"/>
        <v>36</v>
      </c>
      <c r="O30" s="60">
        <f t="shared" si="9"/>
        <v>36</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36</v>
      </c>
      <c r="Z30" s="60">
        <f t="shared" si="9"/>
        <v>36</v>
      </c>
      <c r="AA30" s="60">
        <f t="shared" si="9"/>
        <v>36</v>
      </c>
      <c r="AB30" s="59">
        <f t="shared" si="9"/>
        <v>36</v>
      </c>
      <c r="AC30" s="63">
        <f t="shared" si="9"/>
        <v>36</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122"/>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0.45499579579579574</v>
      </c>
      <c r="C34" s="223">
        <f t="shared" ref="C34:AC34" si="11">((C36*$B$123)/$B$2)</f>
        <v>0.45499579579579574</v>
      </c>
      <c r="D34" s="223">
        <f t="shared" si="11"/>
        <v>0.45499579579579574</v>
      </c>
      <c r="E34" s="223">
        <f t="shared" si="11"/>
        <v>0.45499579579579574</v>
      </c>
      <c r="F34" s="223">
        <f t="shared" si="11"/>
        <v>0.45499579579579574</v>
      </c>
      <c r="G34" s="223">
        <f t="shared" si="11"/>
        <v>0.45499579579579574</v>
      </c>
      <c r="H34" s="223">
        <f t="shared" si="11"/>
        <v>0.51999519519519521</v>
      </c>
      <c r="I34" s="223">
        <f t="shared" si="11"/>
        <v>0.51999519519519521</v>
      </c>
      <c r="J34" s="223">
        <f t="shared" si="11"/>
        <v>0.51999519519519521</v>
      </c>
      <c r="K34" s="223">
        <f t="shared" si="11"/>
        <v>0.58499459459459457</v>
      </c>
      <c r="L34" s="223">
        <f t="shared" si="11"/>
        <v>0.58499459459459457</v>
      </c>
      <c r="M34" s="223">
        <f t="shared" si="11"/>
        <v>0.58499459459459457</v>
      </c>
      <c r="N34" s="223">
        <f t="shared" si="11"/>
        <v>0.64999399399399393</v>
      </c>
      <c r="O34" s="223">
        <f t="shared" si="11"/>
        <v>0.64999399399399393</v>
      </c>
      <c r="P34" s="223">
        <f t="shared" si="11"/>
        <v>0.64999399399399393</v>
      </c>
      <c r="Q34" s="223">
        <f t="shared" si="11"/>
        <v>0.64999399399399393</v>
      </c>
      <c r="R34" s="223">
        <f t="shared" si="11"/>
        <v>0.64999399399399393</v>
      </c>
      <c r="S34" s="223">
        <f t="shared" si="11"/>
        <v>0.64999399399399393</v>
      </c>
      <c r="T34" s="223">
        <f t="shared" si="11"/>
        <v>0.64999399399399393</v>
      </c>
      <c r="U34" s="223">
        <f t="shared" si="11"/>
        <v>0.64999399399399393</v>
      </c>
      <c r="V34" s="223">
        <f t="shared" si="11"/>
        <v>0.64999399399399393</v>
      </c>
      <c r="W34" s="223">
        <f t="shared" si="11"/>
        <v>0.64999399399399393</v>
      </c>
      <c r="X34" s="223">
        <f t="shared" si="11"/>
        <v>0.64999399399399393</v>
      </c>
      <c r="Y34" s="223">
        <f t="shared" si="11"/>
        <v>0.64999399399399393</v>
      </c>
      <c r="Z34" s="223">
        <f t="shared" si="11"/>
        <v>0.64999399399399393</v>
      </c>
      <c r="AA34" s="223">
        <f t="shared" si="11"/>
        <v>0.64999399399399393</v>
      </c>
      <c r="AB34" s="223">
        <f t="shared" si="11"/>
        <v>0.64999399399399393</v>
      </c>
      <c r="AC34" s="223">
        <f t="shared" si="11"/>
        <v>0.45499579579579574</v>
      </c>
      <c r="AD34" s="52"/>
      <c r="AE34" s="52"/>
      <c r="AF34" s="52"/>
      <c r="AG34" s="52"/>
      <c r="AH34" s="52"/>
    </row>
    <row r="35" spans="1:34" s="15" customFormat="1" x14ac:dyDescent="0.2">
      <c r="A35" s="51" t="s">
        <v>123</v>
      </c>
      <c r="B35" s="50">
        <f t="shared" ref="B35:AC35" si="12">ROUND($B$2*B$32,2)</f>
        <v>8.4</v>
      </c>
      <c r="C35" s="50">
        <f t="shared" si="12"/>
        <v>8.4</v>
      </c>
      <c r="D35" s="50">
        <f t="shared" si="12"/>
        <v>8.4</v>
      </c>
      <c r="E35" s="50">
        <f t="shared" si="12"/>
        <v>8.4</v>
      </c>
      <c r="F35" s="50">
        <f t="shared" si="12"/>
        <v>8.4</v>
      </c>
      <c r="G35" s="50">
        <f t="shared" si="12"/>
        <v>8.4</v>
      </c>
      <c r="H35" s="50">
        <f t="shared" si="12"/>
        <v>9.6</v>
      </c>
      <c r="I35" s="50">
        <f t="shared" si="12"/>
        <v>9.6</v>
      </c>
      <c r="J35" s="50">
        <f t="shared" si="12"/>
        <v>9.6</v>
      </c>
      <c r="K35" s="50">
        <f t="shared" si="12"/>
        <v>10.8</v>
      </c>
      <c r="L35" s="50">
        <f t="shared" si="12"/>
        <v>10.8</v>
      </c>
      <c r="M35" s="50">
        <f t="shared" si="12"/>
        <v>10.8</v>
      </c>
      <c r="N35" s="50">
        <f t="shared" si="12"/>
        <v>12</v>
      </c>
      <c r="O35" s="50">
        <f t="shared" si="12"/>
        <v>12</v>
      </c>
      <c r="P35" s="50">
        <f t="shared" si="12"/>
        <v>12</v>
      </c>
      <c r="Q35" s="50">
        <f t="shared" si="12"/>
        <v>12</v>
      </c>
      <c r="R35" s="50">
        <f t="shared" si="12"/>
        <v>12</v>
      </c>
      <c r="S35" s="50">
        <f t="shared" si="12"/>
        <v>12</v>
      </c>
      <c r="T35" s="50">
        <f t="shared" si="12"/>
        <v>12</v>
      </c>
      <c r="U35" s="50">
        <f t="shared" si="12"/>
        <v>12</v>
      </c>
      <c r="V35" s="50">
        <f t="shared" si="12"/>
        <v>12</v>
      </c>
      <c r="W35" s="50">
        <f t="shared" si="12"/>
        <v>12</v>
      </c>
      <c r="X35" s="50">
        <f t="shared" si="12"/>
        <v>12</v>
      </c>
      <c r="Y35" s="50">
        <f t="shared" si="12"/>
        <v>12</v>
      </c>
      <c r="Z35" s="50">
        <f t="shared" si="12"/>
        <v>12</v>
      </c>
      <c r="AA35" s="50">
        <f t="shared" si="12"/>
        <v>12</v>
      </c>
      <c r="AB35" s="49">
        <f t="shared" si="12"/>
        <v>12</v>
      </c>
      <c r="AC35" s="50">
        <f t="shared" si="12"/>
        <v>8.4</v>
      </c>
      <c r="AD35" s="52"/>
      <c r="AE35" s="162"/>
      <c r="AF35" s="162"/>
      <c r="AG35" s="52"/>
      <c r="AH35" s="52"/>
    </row>
    <row r="36" spans="1:34" x14ac:dyDescent="0.2">
      <c r="A36" s="51" t="s">
        <v>124</v>
      </c>
      <c r="B36" s="50">
        <f t="shared" ref="B36:AC36" si="13">ROUND($B$2*B$33,2)</f>
        <v>6.72</v>
      </c>
      <c r="C36" s="50">
        <f t="shared" si="13"/>
        <v>6.72</v>
      </c>
      <c r="D36" s="50">
        <f t="shared" si="13"/>
        <v>6.72</v>
      </c>
      <c r="E36" s="50">
        <f t="shared" si="13"/>
        <v>6.72</v>
      </c>
      <c r="F36" s="50">
        <f t="shared" si="13"/>
        <v>6.72</v>
      </c>
      <c r="G36" s="50">
        <f t="shared" si="13"/>
        <v>6.72</v>
      </c>
      <c r="H36" s="50">
        <f t="shared" si="13"/>
        <v>7.68</v>
      </c>
      <c r="I36" s="50">
        <f t="shared" si="13"/>
        <v>7.68</v>
      </c>
      <c r="J36" s="50">
        <f t="shared" si="13"/>
        <v>7.68</v>
      </c>
      <c r="K36" s="50">
        <f t="shared" si="13"/>
        <v>8.64</v>
      </c>
      <c r="L36" s="50">
        <f t="shared" si="13"/>
        <v>8.64</v>
      </c>
      <c r="M36" s="50">
        <f t="shared" si="13"/>
        <v>8.64</v>
      </c>
      <c r="N36" s="50">
        <f t="shared" si="13"/>
        <v>9.6</v>
      </c>
      <c r="O36" s="50">
        <f t="shared" si="13"/>
        <v>9.6</v>
      </c>
      <c r="P36" s="50">
        <f t="shared" si="13"/>
        <v>9.6</v>
      </c>
      <c r="Q36" s="50">
        <f t="shared" si="13"/>
        <v>9.6</v>
      </c>
      <c r="R36" s="50">
        <f t="shared" si="13"/>
        <v>9.6</v>
      </c>
      <c r="S36" s="50">
        <f t="shared" si="13"/>
        <v>9.6</v>
      </c>
      <c r="T36" s="50">
        <f t="shared" si="13"/>
        <v>9.6</v>
      </c>
      <c r="U36" s="50">
        <f t="shared" si="13"/>
        <v>9.6</v>
      </c>
      <c r="V36" s="50">
        <f t="shared" si="13"/>
        <v>9.6</v>
      </c>
      <c r="W36" s="50">
        <f t="shared" si="13"/>
        <v>9.6</v>
      </c>
      <c r="X36" s="50">
        <f t="shared" si="13"/>
        <v>9.6</v>
      </c>
      <c r="Y36" s="50">
        <f t="shared" si="13"/>
        <v>9.6</v>
      </c>
      <c r="Z36" s="50">
        <f t="shared" si="13"/>
        <v>9.6</v>
      </c>
      <c r="AA36" s="50">
        <f t="shared" si="13"/>
        <v>9.6</v>
      </c>
      <c r="AB36" s="49">
        <f t="shared" si="13"/>
        <v>9.6</v>
      </c>
      <c r="AC36" s="50">
        <f t="shared" si="13"/>
        <v>6.72</v>
      </c>
      <c r="AD36" s="32"/>
      <c r="AE36" s="163"/>
      <c r="AF36" s="163"/>
      <c r="AG36" s="32"/>
      <c r="AH36" s="32"/>
    </row>
    <row r="37" spans="1:34" x14ac:dyDescent="0.2">
      <c r="A37" s="337" t="s">
        <v>125</v>
      </c>
      <c r="B37" s="353">
        <f>B34*$B$2</f>
        <v>5.4599495495495489</v>
      </c>
      <c r="C37" s="353">
        <f t="shared" ref="C37:AC37" si="14">C34*$B$2</f>
        <v>5.4599495495495489</v>
      </c>
      <c r="D37" s="353">
        <f t="shared" si="14"/>
        <v>5.4599495495495489</v>
      </c>
      <c r="E37" s="353">
        <f t="shared" si="14"/>
        <v>5.4599495495495489</v>
      </c>
      <c r="F37" s="353">
        <f t="shared" si="14"/>
        <v>5.4599495495495489</v>
      </c>
      <c r="G37" s="353">
        <f t="shared" si="14"/>
        <v>5.4599495495495489</v>
      </c>
      <c r="H37" s="353">
        <f t="shared" si="14"/>
        <v>6.2399423423423421</v>
      </c>
      <c r="I37" s="353">
        <f t="shared" si="14"/>
        <v>6.2399423423423421</v>
      </c>
      <c r="J37" s="353">
        <f t="shared" si="14"/>
        <v>6.2399423423423421</v>
      </c>
      <c r="K37" s="353">
        <f t="shared" si="14"/>
        <v>7.0199351351351353</v>
      </c>
      <c r="L37" s="353">
        <f t="shared" si="14"/>
        <v>7.0199351351351353</v>
      </c>
      <c r="M37" s="353">
        <f t="shared" si="14"/>
        <v>7.0199351351351353</v>
      </c>
      <c r="N37" s="353">
        <f t="shared" si="14"/>
        <v>7.7999279279279268</v>
      </c>
      <c r="O37" s="353">
        <f t="shared" si="14"/>
        <v>7.7999279279279268</v>
      </c>
      <c r="P37" s="353">
        <f t="shared" si="14"/>
        <v>7.7999279279279268</v>
      </c>
      <c r="Q37" s="353">
        <f t="shared" si="14"/>
        <v>7.7999279279279268</v>
      </c>
      <c r="R37" s="353">
        <f t="shared" si="14"/>
        <v>7.7999279279279268</v>
      </c>
      <c r="S37" s="353">
        <f t="shared" si="14"/>
        <v>7.7999279279279268</v>
      </c>
      <c r="T37" s="353">
        <f t="shared" si="14"/>
        <v>7.7999279279279268</v>
      </c>
      <c r="U37" s="353">
        <f t="shared" si="14"/>
        <v>7.7999279279279268</v>
      </c>
      <c r="V37" s="353">
        <f t="shared" si="14"/>
        <v>7.7999279279279268</v>
      </c>
      <c r="W37" s="353">
        <f t="shared" si="14"/>
        <v>7.7999279279279268</v>
      </c>
      <c r="X37" s="353">
        <f t="shared" si="14"/>
        <v>7.7999279279279268</v>
      </c>
      <c r="Y37" s="353">
        <f t="shared" si="14"/>
        <v>7.7999279279279268</v>
      </c>
      <c r="Z37" s="353">
        <f t="shared" si="14"/>
        <v>7.7999279279279268</v>
      </c>
      <c r="AA37" s="353">
        <f t="shared" si="14"/>
        <v>7.7999279279279268</v>
      </c>
      <c r="AB37" s="353">
        <f t="shared" si="14"/>
        <v>7.7999279279279268</v>
      </c>
      <c r="AC37" s="353">
        <f t="shared" si="14"/>
        <v>5.4599495495495489</v>
      </c>
      <c r="AD37" s="32"/>
      <c r="AE37" s="163"/>
      <c r="AF37" s="163"/>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4.6708237837837823</v>
      </c>
      <c r="C39" s="314">
        <f t="shared" ref="C39:AC39" si="15">C$36*$B124</f>
        <v>4.6708237837837823</v>
      </c>
      <c r="D39" s="314">
        <f t="shared" si="15"/>
        <v>4.6708237837837823</v>
      </c>
      <c r="E39" s="314">
        <f t="shared" si="15"/>
        <v>4.6708237837837823</v>
      </c>
      <c r="F39" s="314">
        <f t="shared" si="15"/>
        <v>4.6708237837837823</v>
      </c>
      <c r="G39" s="314">
        <f t="shared" si="15"/>
        <v>4.6708237837837823</v>
      </c>
      <c r="H39" s="314">
        <f t="shared" si="15"/>
        <v>5.3380843243243223</v>
      </c>
      <c r="I39" s="314">
        <f t="shared" si="15"/>
        <v>5.3380843243243223</v>
      </c>
      <c r="J39" s="314">
        <f t="shared" si="15"/>
        <v>5.3380843243243223</v>
      </c>
      <c r="K39" s="314">
        <f t="shared" si="15"/>
        <v>6.0053448648648633</v>
      </c>
      <c r="L39" s="314">
        <f t="shared" si="15"/>
        <v>6.0053448648648633</v>
      </c>
      <c r="M39" s="314">
        <f t="shared" si="15"/>
        <v>6.0053448648648633</v>
      </c>
      <c r="N39" s="314">
        <f t="shared" si="15"/>
        <v>6.6726054054054034</v>
      </c>
      <c r="O39" s="314">
        <f t="shared" si="15"/>
        <v>6.6726054054054034</v>
      </c>
      <c r="P39" s="314">
        <f t="shared" si="15"/>
        <v>6.6726054054054034</v>
      </c>
      <c r="Q39" s="314">
        <f t="shared" si="15"/>
        <v>6.6726054054054034</v>
      </c>
      <c r="R39" s="314">
        <f t="shared" si="15"/>
        <v>6.6726054054054034</v>
      </c>
      <c r="S39" s="314">
        <f t="shared" si="15"/>
        <v>6.6726054054054034</v>
      </c>
      <c r="T39" s="314">
        <f t="shared" si="15"/>
        <v>6.6726054054054034</v>
      </c>
      <c r="U39" s="314">
        <f t="shared" si="15"/>
        <v>6.6726054054054034</v>
      </c>
      <c r="V39" s="314">
        <f t="shared" si="15"/>
        <v>6.6726054054054034</v>
      </c>
      <c r="W39" s="314">
        <f t="shared" si="15"/>
        <v>6.6726054054054034</v>
      </c>
      <c r="X39" s="314">
        <f t="shared" si="15"/>
        <v>6.6726054054054034</v>
      </c>
      <c r="Y39" s="314">
        <f t="shared" si="15"/>
        <v>6.6726054054054034</v>
      </c>
      <c r="Z39" s="314">
        <f t="shared" si="15"/>
        <v>6.6726054054054034</v>
      </c>
      <c r="AA39" s="314">
        <f t="shared" si="15"/>
        <v>6.6726054054054034</v>
      </c>
      <c r="AB39" s="314">
        <f t="shared" si="15"/>
        <v>6.6726054054054034</v>
      </c>
      <c r="AC39" s="314">
        <f t="shared" si="15"/>
        <v>4.6708237837837823</v>
      </c>
      <c r="AD39" s="271"/>
      <c r="AE39" s="271"/>
    </row>
    <row r="40" spans="1:34" s="308" customFormat="1" ht="12.75" x14ac:dyDescent="0.2">
      <c r="A40" s="326" t="s">
        <v>128</v>
      </c>
      <c r="B40" s="314">
        <f t="shared" ref="B40:AC48" si="16">B$36*$B125</f>
        <v>1.0810118918918916</v>
      </c>
      <c r="C40" s="314">
        <f t="shared" si="16"/>
        <v>1.0810118918918916</v>
      </c>
      <c r="D40" s="314">
        <f t="shared" si="16"/>
        <v>1.0810118918918916</v>
      </c>
      <c r="E40" s="314">
        <f t="shared" si="16"/>
        <v>1.0810118918918916</v>
      </c>
      <c r="F40" s="314">
        <f t="shared" si="16"/>
        <v>1.0810118918918916</v>
      </c>
      <c r="G40" s="314">
        <f t="shared" si="16"/>
        <v>1.0810118918918916</v>
      </c>
      <c r="H40" s="314">
        <f t="shared" si="16"/>
        <v>1.2354421621621618</v>
      </c>
      <c r="I40" s="314">
        <f t="shared" si="16"/>
        <v>1.2354421621621618</v>
      </c>
      <c r="J40" s="314">
        <f t="shared" si="16"/>
        <v>1.2354421621621618</v>
      </c>
      <c r="K40" s="314">
        <f t="shared" si="16"/>
        <v>1.3898724324324323</v>
      </c>
      <c r="L40" s="314">
        <f t="shared" si="16"/>
        <v>1.3898724324324323</v>
      </c>
      <c r="M40" s="314">
        <f t="shared" si="16"/>
        <v>1.3898724324324323</v>
      </c>
      <c r="N40" s="314">
        <f t="shared" si="16"/>
        <v>1.5443027027027025</v>
      </c>
      <c r="O40" s="314">
        <f t="shared" si="16"/>
        <v>1.5443027027027025</v>
      </c>
      <c r="P40" s="314">
        <f t="shared" si="16"/>
        <v>1.5443027027027025</v>
      </c>
      <c r="Q40" s="314">
        <f t="shared" si="16"/>
        <v>1.5443027027027025</v>
      </c>
      <c r="R40" s="314">
        <f t="shared" si="16"/>
        <v>1.5443027027027025</v>
      </c>
      <c r="S40" s="314">
        <f t="shared" si="16"/>
        <v>1.5443027027027025</v>
      </c>
      <c r="T40" s="314">
        <f t="shared" si="16"/>
        <v>1.5443027027027025</v>
      </c>
      <c r="U40" s="314">
        <f t="shared" si="16"/>
        <v>1.5443027027027025</v>
      </c>
      <c r="V40" s="314">
        <f t="shared" si="16"/>
        <v>1.5443027027027025</v>
      </c>
      <c r="W40" s="314">
        <f t="shared" si="16"/>
        <v>1.5443027027027025</v>
      </c>
      <c r="X40" s="314">
        <f t="shared" si="16"/>
        <v>1.5443027027027025</v>
      </c>
      <c r="Y40" s="314">
        <f t="shared" si="16"/>
        <v>1.5443027027027025</v>
      </c>
      <c r="Z40" s="314">
        <f t="shared" si="16"/>
        <v>1.5443027027027025</v>
      </c>
      <c r="AA40" s="314">
        <f t="shared" si="16"/>
        <v>1.5443027027027025</v>
      </c>
      <c r="AB40" s="314">
        <f t="shared" si="16"/>
        <v>1.5443027027027025</v>
      </c>
      <c r="AC40" s="314">
        <f t="shared" si="16"/>
        <v>1.0810118918918916</v>
      </c>
      <c r="AD40" s="271"/>
      <c r="AE40" s="271"/>
    </row>
    <row r="41" spans="1:34" s="308" customFormat="1" ht="12.75" x14ac:dyDescent="0.2">
      <c r="A41" s="326" t="s">
        <v>129</v>
      </c>
      <c r="B41" s="314">
        <f t="shared" si="16"/>
        <v>2.6933275675675672</v>
      </c>
      <c r="C41" s="314">
        <f t="shared" si="16"/>
        <v>2.6933275675675672</v>
      </c>
      <c r="D41" s="314">
        <f t="shared" si="16"/>
        <v>2.6933275675675672</v>
      </c>
      <c r="E41" s="314">
        <f t="shared" si="16"/>
        <v>2.6933275675675672</v>
      </c>
      <c r="F41" s="314">
        <f t="shared" si="16"/>
        <v>2.6933275675675672</v>
      </c>
      <c r="G41" s="314">
        <f t="shared" si="16"/>
        <v>2.6933275675675672</v>
      </c>
      <c r="H41" s="314">
        <f t="shared" si="16"/>
        <v>3.0780886486486478</v>
      </c>
      <c r="I41" s="314">
        <f t="shared" si="16"/>
        <v>3.0780886486486478</v>
      </c>
      <c r="J41" s="314">
        <f t="shared" si="16"/>
        <v>3.0780886486486478</v>
      </c>
      <c r="K41" s="314">
        <f t="shared" si="16"/>
        <v>3.4628497297297294</v>
      </c>
      <c r="L41" s="314">
        <f t="shared" si="16"/>
        <v>3.4628497297297294</v>
      </c>
      <c r="M41" s="314">
        <f t="shared" si="16"/>
        <v>3.4628497297297294</v>
      </c>
      <c r="N41" s="314">
        <f t="shared" si="16"/>
        <v>3.84761081081081</v>
      </c>
      <c r="O41" s="314">
        <f t="shared" si="16"/>
        <v>3.84761081081081</v>
      </c>
      <c r="P41" s="314">
        <f t="shared" si="16"/>
        <v>3.84761081081081</v>
      </c>
      <c r="Q41" s="314">
        <f t="shared" si="16"/>
        <v>3.84761081081081</v>
      </c>
      <c r="R41" s="314">
        <f t="shared" si="16"/>
        <v>3.84761081081081</v>
      </c>
      <c r="S41" s="314">
        <f t="shared" si="16"/>
        <v>3.84761081081081</v>
      </c>
      <c r="T41" s="314">
        <f t="shared" si="16"/>
        <v>3.84761081081081</v>
      </c>
      <c r="U41" s="314">
        <f t="shared" si="16"/>
        <v>3.84761081081081</v>
      </c>
      <c r="V41" s="314">
        <f t="shared" si="16"/>
        <v>3.84761081081081</v>
      </c>
      <c r="W41" s="314">
        <f t="shared" si="16"/>
        <v>3.84761081081081</v>
      </c>
      <c r="X41" s="314">
        <f t="shared" si="16"/>
        <v>3.84761081081081</v>
      </c>
      <c r="Y41" s="314">
        <f t="shared" si="16"/>
        <v>3.84761081081081</v>
      </c>
      <c r="Z41" s="314">
        <f t="shared" si="16"/>
        <v>3.84761081081081</v>
      </c>
      <c r="AA41" s="314">
        <f t="shared" si="16"/>
        <v>3.84761081081081</v>
      </c>
      <c r="AB41" s="314">
        <f t="shared" si="16"/>
        <v>3.84761081081081</v>
      </c>
      <c r="AC41" s="314">
        <f t="shared" si="16"/>
        <v>2.6933275675675672</v>
      </c>
      <c r="AD41" s="271"/>
      <c r="AE41" s="271"/>
    </row>
    <row r="42" spans="1:34" s="308" customFormat="1" ht="12.75" x14ac:dyDescent="0.2">
      <c r="A42" s="326" t="s">
        <v>130</v>
      </c>
      <c r="B42" s="314">
        <f t="shared" si="16"/>
        <v>4.5923632432432422</v>
      </c>
      <c r="C42" s="314">
        <f t="shared" si="16"/>
        <v>4.5923632432432422</v>
      </c>
      <c r="D42" s="314">
        <f t="shared" si="16"/>
        <v>4.5923632432432422</v>
      </c>
      <c r="E42" s="314">
        <f t="shared" si="16"/>
        <v>4.5923632432432422</v>
      </c>
      <c r="F42" s="314">
        <f t="shared" si="16"/>
        <v>4.5923632432432422</v>
      </c>
      <c r="G42" s="314">
        <f t="shared" si="16"/>
        <v>4.5923632432432422</v>
      </c>
      <c r="H42" s="314">
        <f t="shared" si="16"/>
        <v>5.2484151351351338</v>
      </c>
      <c r="I42" s="314">
        <f t="shared" si="16"/>
        <v>5.2484151351351338</v>
      </c>
      <c r="J42" s="314">
        <f t="shared" si="16"/>
        <v>5.2484151351351338</v>
      </c>
      <c r="K42" s="314">
        <f t="shared" si="16"/>
        <v>5.9044670270270263</v>
      </c>
      <c r="L42" s="314">
        <f t="shared" si="16"/>
        <v>5.9044670270270263</v>
      </c>
      <c r="M42" s="314">
        <f t="shared" si="16"/>
        <v>5.9044670270270263</v>
      </c>
      <c r="N42" s="314">
        <f t="shared" si="16"/>
        <v>6.560518918918917</v>
      </c>
      <c r="O42" s="314">
        <f t="shared" si="16"/>
        <v>6.560518918918917</v>
      </c>
      <c r="P42" s="314">
        <f t="shared" si="16"/>
        <v>6.560518918918917</v>
      </c>
      <c r="Q42" s="314">
        <f t="shared" si="16"/>
        <v>6.560518918918917</v>
      </c>
      <c r="R42" s="314">
        <f t="shared" si="16"/>
        <v>6.560518918918917</v>
      </c>
      <c r="S42" s="314">
        <f t="shared" si="16"/>
        <v>6.560518918918917</v>
      </c>
      <c r="T42" s="314">
        <f t="shared" si="16"/>
        <v>6.560518918918917</v>
      </c>
      <c r="U42" s="314">
        <f t="shared" si="16"/>
        <v>6.560518918918917</v>
      </c>
      <c r="V42" s="314">
        <f t="shared" si="16"/>
        <v>6.560518918918917</v>
      </c>
      <c r="W42" s="314">
        <f t="shared" si="16"/>
        <v>6.560518918918917</v>
      </c>
      <c r="X42" s="314">
        <f t="shared" si="16"/>
        <v>6.560518918918917</v>
      </c>
      <c r="Y42" s="314">
        <f t="shared" si="16"/>
        <v>6.560518918918917</v>
      </c>
      <c r="Z42" s="314">
        <f t="shared" si="16"/>
        <v>6.560518918918917</v>
      </c>
      <c r="AA42" s="314">
        <f t="shared" si="16"/>
        <v>6.560518918918917</v>
      </c>
      <c r="AB42" s="314">
        <f t="shared" si="16"/>
        <v>6.560518918918917</v>
      </c>
      <c r="AC42" s="314">
        <f t="shared" si="16"/>
        <v>4.5923632432432422</v>
      </c>
      <c r="AD42" s="271"/>
      <c r="AE42" s="271"/>
    </row>
    <row r="43" spans="1:34" s="308" customFormat="1" ht="12.75" x14ac:dyDescent="0.2">
      <c r="A43" s="326" t="s">
        <v>131</v>
      </c>
      <c r="B43" s="314">
        <f t="shared" si="16"/>
        <v>4.6708237837837823</v>
      </c>
      <c r="C43" s="314">
        <f t="shared" si="16"/>
        <v>4.6708237837837823</v>
      </c>
      <c r="D43" s="314">
        <f t="shared" si="16"/>
        <v>4.6708237837837823</v>
      </c>
      <c r="E43" s="314">
        <f t="shared" si="16"/>
        <v>4.6708237837837823</v>
      </c>
      <c r="F43" s="314">
        <f t="shared" si="16"/>
        <v>4.6708237837837823</v>
      </c>
      <c r="G43" s="314">
        <f t="shared" si="16"/>
        <v>4.6708237837837823</v>
      </c>
      <c r="H43" s="314">
        <f t="shared" si="16"/>
        <v>5.3380843243243223</v>
      </c>
      <c r="I43" s="314">
        <f t="shared" si="16"/>
        <v>5.3380843243243223</v>
      </c>
      <c r="J43" s="314">
        <f t="shared" si="16"/>
        <v>5.3380843243243223</v>
      </c>
      <c r="K43" s="314">
        <f t="shared" si="16"/>
        <v>6.0053448648648633</v>
      </c>
      <c r="L43" s="314">
        <f t="shared" si="16"/>
        <v>6.0053448648648633</v>
      </c>
      <c r="M43" s="314">
        <f t="shared" si="16"/>
        <v>6.0053448648648633</v>
      </c>
      <c r="N43" s="314">
        <f t="shared" si="16"/>
        <v>6.6726054054054034</v>
      </c>
      <c r="O43" s="314">
        <f t="shared" si="16"/>
        <v>6.6726054054054034</v>
      </c>
      <c r="P43" s="314">
        <f t="shared" si="16"/>
        <v>6.6726054054054034</v>
      </c>
      <c r="Q43" s="314">
        <f t="shared" si="16"/>
        <v>6.6726054054054034</v>
      </c>
      <c r="R43" s="314">
        <f t="shared" si="16"/>
        <v>6.6726054054054034</v>
      </c>
      <c r="S43" s="314">
        <f t="shared" si="16"/>
        <v>6.6726054054054034</v>
      </c>
      <c r="T43" s="314">
        <f t="shared" si="16"/>
        <v>6.6726054054054034</v>
      </c>
      <c r="U43" s="314">
        <f t="shared" si="16"/>
        <v>6.6726054054054034</v>
      </c>
      <c r="V43" s="314">
        <f t="shared" si="16"/>
        <v>6.6726054054054034</v>
      </c>
      <c r="W43" s="314">
        <f t="shared" si="16"/>
        <v>6.6726054054054034</v>
      </c>
      <c r="X43" s="314">
        <f t="shared" si="16"/>
        <v>6.6726054054054034</v>
      </c>
      <c r="Y43" s="314">
        <f t="shared" si="16"/>
        <v>6.6726054054054034</v>
      </c>
      <c r="Z43" s="314">
        <f t="shared" si="16"/>
        <v>6.6726054054054034</v>
      </c>
      <c r="AA43" s="314">
        <f t="shared" si="16"/>
        <v>6.6726054054054034</v>
      </c>
      <c r="AB43" s="314">
        <f t="shared" si="16"/>
        <v>6.6726054054054034</v>
      </c>
      <c r="AC43" s="314">
        <f t="shared" si="16"/>
        <v>4.6708237837837823</v>
      </c>
      <c r="AD43" s="271"/>
      <c r="AE43" s="271"/>
    </row>
    <row r="44" spans="1:34" s="308" customFormat="1" ht="12.75" x14ac:dyDescent="0.2">
      <c r="A44" s="326" t="s">
        <v>132</v>
      </c>
      <c r="B44" s="314">
        <f t="shared" si="16"/>
        <v>4.6708237837837823</v>
      </c>
      <c r="C44" s="314">
        <f t="shared" si="16"/>
        <v>4.6708237837837823</v>
      </c>
      <c r="D44" s="314">
        <f t="shared" si="16"/>
        <v>4.6708237837837823</v>
      </c>
      <c r="E44" s="314">
        <f t="shared" si="16"/>
        <v>4.6708237837837823</v>
      </c>
      <c r="F44" s="314">
        <f t="shared" si="16"/>
        <v>4.6708237837837823</v>
      </c>
      <c r="G44" s="314">
        <f t="shared" si="16"/>
        <v>4.6708237837837823</v>
      </c>
      <c r="H44" s="314">
        <f t="shared" si="16"/>
        <v>5.3380843243243223</v>
      </c>
      <c r="I44" s="314">
        <f t="shared" si="16"/>
        <v>5.3380843243243223</v>
      </c>
      <c r="J44" s="314">
        <f t="shared" si="16"/>
        <v>5.3380843243243223</v>
      </c>
      <c r="K44" s="314">
        <f t="shared" si="16"/>
        <v>6.0053448648648633</v>
      </c>
      <c r="L44" s="314">
        <f t="shared" si="16"/>
        <v>6.0053448648648633</v>
      </c>
      <c r="M44" s="314">
        <f t="shared" si="16"/>
        <v>6.0053448648648633</v>
      </c>
      <c r="N44" s="314">
        <f t="shared" si="16"/>
        <v>6.6726054054054034</v>
      </c>
      <c r="O44" s="314">
        <f t="shared" si="16"/>
        <v>6.6726054054054034</v>
      </c>
      <c r="P44" s="314">
        <f t="shared" si="16"/>
        <v>6.6726054054054034</v>
      </c>
      <c r="Q44" s="314">
        <f t="shared" si="16"/>
        <v>6.6726054054054034</v>
      </c>
      <c r="R44" s="314">
        <f t="shared" si="16"/>
        <v>6.6726054054054034</v>
      </c>
      <c r="S44" s="314">
        <f t="shared" si="16"/>
        <v>6.6726054054054034</v>
      </c>
      <c r="T44" s="314">
        <f t="shared" si="16"/>
        <v>6.6726054054054034</v>
      </c>
      <c r="U44" s="314">
        <f t="shared" si="16"/>
        <v>6.6726054054054034</v>
      </c>
      <c r="V44" s="314">
        <f t="shared" si="16"/>
        <v>6.6726054054054034</v>
      </c>
      <c r="W44" s="314">
        <f t="shared" si="16"/>
        <v>6.6726054054054034</v>
      </c>
      <c r="X44" s="314">
        <f t="shared" si="16"/>
        <v>6.6726054054054034</v>
      </c>
      <c r="Y44" s="314">
        <f t="shared" si="16"/>
        <v>6.6726054054054034</v>
      </c>
      <c r="Z44" s="314">
        <f t="shared" si="16"/>
        <v>6.6726054054054034</v>
      </c>
      <c r="AA44" s="314">
        <f t="shared" si="16"/>
        <v>6.6726054054054034</v>
      </c>
      <c r="AB44" s="314">
        <f t="shared" si="16"/>
        <v>6.6726054054054034</v>
      </c>
      <c r="AC44" s="314">
        <f t="shared" si="16"/>
        <v>4.6708237837837823</v>
      </c>
      <c r="AD44" s="271"/>
      <c r="AE44" s="271"/>
    </row>
    <row r="45" spans="1:34" s="308" customFormat="1" ht="12.75" x14ac:dyDescent="0.2">
      <c r="A45" s="326" t="s">
        <v>133</v>
      </c>
      <c r="B45" s="314">
        <f>IF(B$13="Deploy",B$36,B$36*$B130)</f>
        <v>2.3673772972972968</v>
      </c>
      <c r="C45" s="314">
        <f t="shared" ref="C45:AC47" si="17">IF(C$13="Deploy",C$36,C$36*$B130)</f>
        <v>2.3673772972972968</v>
      </c>
      <c r="D45" s="314">
        <f t="shared" si="17"/>
        <v>2.3673772972972968</v>
      </c>
      <c r="E45" s="314">
        <f t="shared" si="17"/>
        <v>2.3673772972972968</v>
      </c>
      <c r="F45" s="314">
        <f t="shared" si="17"/>
        <v>2.3673772972972968</v>
      </c>
      <c r="G45" s="314">
        <f t="shared" si="17"/>
        <v>2.3673772972972968</v>
      </c>
      <c r="H45" s="314">
        <f t="shared" si="17"/>
        <v>2.7055740540540536</v>
      </c>
      <c r="I45" s="314">
        <f t="shared" si="17"/>
        <v>2.7055740540540536</v>
      </c>
      <c r="J45" s="314">
        <f t="shared" si="17"/>
        <v>2.7055740540540536</v>
      </c>
      <c r="K45" s="314">
        <f t="shared" si="17"/>
        <v>3.0437708108108104</v>
      </c>
      <c r="L45" s="314">
        <f t="shared" si="17"/>
        <v>3.0437708108108104</v>
      </c>
      <c r="M45" s="314">
        <f t="shared" si="17"/>
        <v>3.0437708108108104</v>
      </c>
      <c r="N45" s="314">
        <f t="shared" si="17"/>
        <v>3.3819675675675671</v>
      </c>
      <c r="O45" s="314">
        <f t="shared" si="17"/>
        <v>3.3819675675675671</v>
      </c>
      <c r="P45" s="314">
        <f t="shared" si="17"/>
        <v>3.3819675675675671</v>
      </c>
      <c r="Q45" s="314">
        <f t="shared" si="17"/>
        <v>3.3819675675675671</v>
      </c>
      <c r="R45" s="314">
        <f t="shared" si="17"/>
        <v>9.6</v>
      </c>
      <c r="S45" s="314">
        <f t="shared" si="17"/>
        <v>9.6</v>
      </c>
      <c r="T45" s="314">
        <f t="shared" si="17"/>
        <v>9.6</v>
      </c>
      <c r="U45" s="314">
        <f t="shared" si="17"/>
        <v>9.6</v>
      </c>
      <c r="V45" s="314">
        <f t="shared" si="17"/>
        <v>9.6</v>
      </c>
      <c r="W45" s="314">
        <f t="shared" si="17"/>
        <v>9.6</v>
      </c>
      <c r="X45" s="314">
        <f t="shared" si="17"/>
        <v>3.3819675675675671</v>
      </c>
      <c r="Y45" s="314">
        <f t="shared" si="17"/>
        <v>3.3819675675675671</v>
      </c>
      <c r="Z45" s="314">
        <f t="shared" si="17"/>
        <v>3.3819675675675671</v>
      </c>
      <c r="AA45" s="314">
        <f t="shared" si="17"/>
        <v>3.3819675675675671</v>
      </c>
      <c r="AB45" s="314">
        <f t="shared" si="17"/>
        <v>3.3819675675675671</v>
      </c>
      <c r="AC45" s="314">
        <f t="shared" si="17"/>
        <v>2.3673772972972968</v>
      </c>
      <c r="AD45" s="271"/>
      <c r="AE45" s="271"/>
    </row>
    <row r="46" spans="1:34" s="308" customFormat="1" ht="12.75" x14ac:dyDescent="0.2">
      <c r="A46" s="326" t="s">
        <v>134</v>
      </c>
      <c r="B46" s="314">
        <f t="shared" si="16"/>
        <v>4.9890248648648647</v>
      </c>
      <c r="C46" s="314">
        <f t="shared" si="16"/>
        <v>4.9890248648648647</v>
      </c>
      <c r="D46" s="314">
        <f t="shared" si="16"/>
        <v>4.9890248648648647</v>
      </c>
      <c r="E46" s="314">
        <f t="shared" si="16"/>
        <v>4.9890248648648647</v>
      </c>
      <c r="F46" s="314">
        <f t="shared" si="16"/>
        <v>4.9890248648648647</v>
      </c>
      <c r="G46" s="314">
        <f t="shared" si="16"/>
        <v>4.9890248648648647</v>
      </c>
      <c r="H46" s="314">
        <f t="shared" si="16"/>
        <v>5.7017427027027017</v>
      </c>
      <c r="I46" s="314">
        <f t="shared" si="16"/>
        <v>5.7017427027027017</v>
      </c>
      <c r="J46" s="314">
        <f t="shared" si="16"/>
        <v>5.7017427027027017</v>
      </c>
      <c r="K46" s="314">
        <f t="shared" si="16"/>
        <v>6.4144605405405404</v>
      </c>
      <c r="L46" s="314">
        <f t="shared" si="16"/>
        <v>6.4144605405405404</v>
      </c>
      <c r="M46" s="314">
        <f t="shared" si="16"/>
        <v>6.4144605405405404</v>
      </c>
      <c r="N46" s="314">
        <f t="shared" si="16"/>
        <v>7.1271783783783773</v>
      </c>
      <c r="O46" s="314">
        <f t="shared" si="16"/>
        <v>7.1271783783783773</v>
      </c>
      <c r="P46" s="314">
        <f t="shared" si="16"/>
        <v>7.1271783783783773</v>
      </c>
      <c r="Q46" s="314">
        <f t="shared" si="16"/>
        <v>7.1271783783783773</v>
      </c>
      <c r="R46" s="314">
        <f t="shared" si="16"/>
        <v>7.1271783783783773</v>
      </c>
      <c r="S46" s="314">
        <f t="shared" si="16"/>
        <v>7.1271783783783773</v>
      </c>
      <c r="T46" s="314">
        <f t="shared" si="16"/>
        <v>7.1271783783783773</v>
      </c>
      <c r="U46" s="314">
        <f t="shared" si="16"/>
        <v>7.1271783783783773</v>
      </c>
      <c r="V46" s="314">
        <f t="shared" si="16"/>
        <v>7.1271783783783773</v>
      </c>
      <c r="W46" s="314">
        <f t="shared" si="16"/>
        <v>7.1271783783783773</v>
      </c>
      <c r="X46" s="314">
        <f t="shared" si="16"/>
        <v>7.1271783783783773</v>
      </c>
      <c r="Y46" s="314">
        <f t="shared" si="16"/>
        <v>7.1271783783783773</v>
      </c>
      <c r="Z46" s="314">
        <f t="shared" si="16"/>
        <v>7.1271783783783773</v>
      </c>
      <c r="AA46" s="314">
        <f t="shared" si="16"/>
        <v>7.1271783783783773</v>
      </c>
      <c r="AB46" s="314">
        <f t="shared" si="16"/>
        <v>7.1271783783783773</v>
      </c>
      <c r="AC46" s="314">
        <f t="shared" si="16"/>
        <v>4.9890248648648647</v>
      </c>
      <c r="AD46" s="271"/>
      <c r="AE46" s="271"/>
    </row>
    <row r="47" spans="1:34" s="308" customFormat="1" ht="12.75" x14ac:dyDescent="0.2">
      <c r="A47" s="326" t="s">
        <v>135</v>
      </c>
      <c r="B47" s="314">
        <f>IF(B$13="Deploy",B$36,B$36*$B132)</f>
        <v>2.2082767567567565</v>
      </c>
      <c r="C47" s="314">
        <f t="shared" si="17"/>
        <v>2.2082767567567565</v>
      </c>
      <c r="D47" s="314">
        <f t="shared" si="17"/>
        <v>2.2082767567567565</v>
      </c>
      <c r="E47" s="314">
        <f t="shared" si="17"/>
        <v>2.2082767567567565</v>
      </c>
      <c r="F47" s="314">
        <f t="shared" si="17"/>
        <v>2.2082767567567565</v>
      </c>
      <c r="G47" s="314">
        <f t="shared" si="17"/>
        <v>2.2082767567567565</v>
      </c>
      <c r="H47" s="314">
        <f t="shared" si="17"/>
        <v>2.5237448648648648</v>
      </c>
      <c r="I47" s="314">
        <f t="shared" si="17"/>
        <v>2.5237448648648648</v>
      </c>
      <c r="J47" s="314">
        <f t="shared" si="17"/>
        <v>2.5237448648648648</v>
      </c>
      <c r="K47" s="314">
        <f t="shared" si="17"/>
        <v>2.8392129729729731</v>
      </c>
      <c r="L47" s="314">
        <f t="shared" si="17"/>
        <v>2.8392129729729731</v>
      </c>
      <c r="M47" s="314">
        <f t="shared" si="17"/>
        <v>2.8392129729729731</v>
      </c>
      <c r="N47" s="314">
        <f t="shared" si="17"/>
        <v>3.154681081081081</v>
      </c>
      <c r="O47" s="314">
        <f t="shared" si="17"/>
        <v>3.154681081081081</v>
      </c>
      <c r="P47" s="314">
        <f t="shared" si="17"/>
        <v>3.154681081081081</v>
      </c>
      <c r="Q47" s="314">
        <f t="shared" si="17"/>
        <v>3.154681081081081</v>
      </c>
      <c r="R47" s="314">
        <f t="shared" si="17"/>
        <v>9.6</v>
      </c>
      <c r="S47" s="314">
        <f t="shared" si="17"/>
        <v>9.6</v>
      </c>
      <c r="T47" s="314">
        <f t="shared" si="17"/>
        <v>9.6</v>
      </c>
      <c r="U47" s="314">
        <f t="shared" si="17"/>
        <v>9.6</v>
      </c>
      <c r="V47" s="314">
        <f t="shared" si="17"/>
        <v>9.6</v>
      </c>
      <c r="W47" s="314">
        <f t="shared" si="17"/>
        <v>9.6</v>
      </c>
      <c r="X47" s="314">
        <f t="shared" si="17"/>
        <v>3.154681081081081</v>
      </c>
      <c r="Y47" s="314">
        <f t="shared" si="17"/>
        <v>3.154681081081081</v>
      </c>
      <c r="Z47" s="314">
        <f t="shared" si="17"/>
        <v>3.154681081081081</v>
      </c>
      <c r="AA47" s="314">
        <f t="shared" si="17"/>
        <v>3.154681081081081</v>
      </c>
      <c r="AB47" s="314">
        <f t="shared" si="17"/>
        <v>3.154681081081081</v>
      </c>
      <c r="AC47" s="314">
        <f t="shared" si="17"/>
        <v>2.2082767567567565</v>
      </c>
      <c r="AD47" s="271"/>
      <c r="AE47" s="271"/>
    </row>
    <row r="48" spans="1:34" s="308" customFormat="1" ht="12.75" x14ac:dyDescent="0.2">
      <c r="A48" s="326" t="s">
        <v>136</v>
      </c>
      <c r="B48" s="314">
        <f t="shared" si="16"/>
        <v>6.72</v>
      </c>
      <c r="C48" s="314">
        <f t="shared" si="16"/>
        <v>6.72</v>
      </c>
      <c r="D48" s="314">
        <f t="shared" si="16"/>
        <v>6.72</v>
      </c>
      <c r="E48" s="314">
        <f t="shared" si="16"/>
        <v>6.72</v>
      </c>
      <c r="F48" s="314">
        <f t="shared" si="16"/>
        <v>6.72</v>
      </c>
      <c r="G48" s="314">
        <f t="shared" si="16"/>
        <v>6.72</v>
      </c>
      <c r="H48" s="314">
        <f t="shared" si="16"/>
        <v>7.68</v>
      </c>
      <c r="I48" s="314">
        <f t="shared" si="16"/>
        <v>7.68</v>
      </c>
      <c r="J48" s="314">
        <f t="shared" si="16"/>
        <v>7.68</v>
      </c>
      <c r="K48" s="314">
        <f t="shared" si="16"/>
        <v>8.64</v>
      </c>
      <c r="L48" s="314">
        <f t="shared" si="16"/>
        <v>8.64</v>
      </c>
      <c r="M48" s="314">
        <f t="shared" si="16"/>
        <v>8.64</v>
      </c>
      <c r="N48" s="314">
        <f t="shared" si="16"/>
        <v>9.6</v>
      </c>
      <c r="O48" s="314">
        <f t="shared" si="16"/>
        <v>9.6</v>
      </c>
      <c r="P48" s="314">
        <f t="shared" si="16"/>
        <v>9.6</v>
      </c>
      <c r="Q48" s="314">
        <f t="shared" si="16"/>
        <v>9.6</v>
      </c>
      <c r="R48" s="314">
        <f t="shared" si="16"/>
        <v>9.6</v>
      </c>
      <c r="S48" s="314">
        <f t="shared" si="16"/>
        <v>9.6</v>
      </c>
      <c r="T48" s="314">
        <f t="shared" si="16"/>
        <v>9.6</v>
      </c>
      <c r="U48" s="314">
        <f t="shared" si="16"/>
        <v>9.6</v>
      </c>
      <c r="V48" s="314">
        <f t="shared" si="16"/>
        <v>9.6</v>
      </c>
      <c r="W48" s="314">
        <f t="shared" si="16"/>
        <v>9.6</v>
      </c>
      <c r="X48" s="314">
        <f t="shared" si="16"/>
        <v>9.6</v>
      </c>
      <c r="Y48" s="314">
        <f t="shared" si="16"/>
        <v>9.6</v>
      </c>
      <c r="Z48" s="314">
        <f t="shared" si="16"/>
        <v>9.6</v>
      </c>
      <c r="AA48" s="314">
        <f t="shared" si="16"/>
        <v>9.6</v>
      </c>
      <c r="AB48" s="314">
        <f t="shared" si="16"/>
        <v>9.6</v>
      </c>
      <c r="AC48" s="314">
        <f t="shared" si="16"/>
        <v>6.72</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3"/>
      <c r="AE49" s="272"/>
    </row>
    <row r="50" spans="1:34" x14ac:dyDescent="0.2">
      <c r="A50" s="47" t="s">
        <v>138</v>
      </c>
      <c r="B50" s="50">
        <v>5</v>
      </c>
      <c r="C50" s="50">
        <v>5</v>
      </c>
      <c r="D50" s="50">
        <v>5</v>
      </c>
      <c r="E50" s="50">
        <v>5</v>
      </c>
      <c r="F50" s="50">
        <v>5</v>
      </c>
      <c r="G50" s="50">
        <v>5</v>
      </c>
      <c r="H50" s="50">
        <v>7</v>
      </c>
      <c r="I50" s="50">
        <v>7</v>
      </c>
      <c r="J50" s="50">
        <v>7</v>
      </c>
      <c r="K50" s="50">
        <v>8</v>
      </c>
      <c r="L50" s="50">
        <v>8</v>
      </c>
      <c r="M50" s="50">
        <v>8</v>
      </c>
      <c r="N50" s="50">
        <v>9</v>
      </c>
      <c r="O50" s="50">
        <v>9</v>
      </c>
      <c r="P50" s="50">
        <v>9</v>
      </c>
      <c r="Q50" s="50">
        <v>9</v>
      </c>
      <c r="R50" s="50">
        <v>9</v>
      </c>
      <c r="S50" s="50">
        <v>9</v>
      </c>
      <c r="T50" s="50">
        <v>9</v>
      </c>
      <c r="U50" s="50">
        <v>9</v>
      </c>
      <c r="V50" s="50">
        <v>9</v>
      </c>
      <c r="W50" s="50">
        <v>9</v>
      </c>
      <c r="X50" s="50">
        <v>9</v>
      </c>
      <c r="Y50" s="50">
        <v>9</v>
      </c>
      <c r="Z50" s="50">
        <v>9</v>
      </c>
      <c r="AA50" s="50">
        <v>9</v>
      </c>
      <c r="AB50" s="49">
        <v>9</v>
      </c>
      <c r="AC50" s="96">
        <v>5</v>
      </c>
      <c r="AD50" s="48"/>
      <c r="AE50" s="48"/>
      <c r="AF50" s="48"/>
      <c r="AG50" s="48"/>
      <c r="AH50" s="48"/>
    </row>
    <row r="51" spans="1:34" x14ac:dyDescent="0.2">
      <c r="A51" s="47" t="s">
        <v>139</v>
      </c>
      <c r="B51" s="50">
        <f t="shared" ref="B51:AC51" si="18">ROUND(1*B50,2)</f>
        <v>5</v>
      </c>
      <c r="C51" s="50">
        <f t="shared" si="18"/>
        <v>5</v>
      </c>
      <c r="D51" s="50">
        <f t="shared" si="18"/>
        <v>5</v>
      </c>
      <c r="E51" s="50">
        <f t="shared" si="18"/>
        <v>5</v>
      </c>
      <c r="F51" s="50">
        <f t="shared" si="18"/>
        <v>5</v>
      </c>
      <c r="G51" s="50">
        <f t="shared" si="18"/>
        <v>5</v>
      </c>
      <c r="H51" s="50">
        <f t="shared" si="18"/>
        <v>7</v>
      </c>
      <c r="I51" s="50">
        <f t="shared" si="18"/>
        <v>7</v>
      </c>
      <c r="J51" s="50">
        <f t="shared" si="18"/>
        <v>7</v>
      </c>
      <c r="K51" s="50">
        <f t="shared" si="18"/>
        <v>8</v>
      </c>
      <c r="L51" s="50">
        <f t="shared" si="18"/>
        <v>8</v>
      </c>
      <c r="M51" s="50">
        <f t="shared" si="18"/>
        <v>8</v>
      </c>
      <c r="N51" s="50">
        <f t="shared" si="18"/>
        <v>9</v>
      </c>
      <c r="O51" s="50">
        <f t="shared" si="18"/>
        <v>9</v>
      </c>
      <c r="P51" s="50">
        <f t="shared" si="18"/>
        <v>9</v>
      </c>
      <c r="Q51" s="50">
        <f t="shared" si="18"/>
        <v>9</v>
      </c>
      <c r="R51" s="50">
        <f t="shared" si="18"/>
        <v>9</v>
      </c>
      <c r="S51" s="50">
        <f t="shared" si="18"/>
        <v>9</v>
      </c>
      <c r="T51" s="50">
        <f t="shared" si="18"/>
        <v>9</v>
      </c>
      <c r="U51" s="50">
        <f t="shared" si="18"/>
        <v>9</v>
      </c>
      <c r="V51" s="50">
        <f t="shared" si="18"/>
        <v>9</v>
      </c>
      <c r="W51" s="50">
        <f t="shared" si="18"/>
        <v>9</v>
      </c>
      <c r="X51" s="50">
        <f t="shared" si="18"/>
        <v>9</v>
      </c>
      <c r="Y51" s="50">
        <f t="shared" si="18"/>
        <v>9</v>
      </c>
      <c r="Z51" s="50">
        <f t="shared" si="18"/>
        <v>9</v>
      </c>
      <c r="AA51" s="50">
        <f t="shared" si="18"/>
        <v>9</v>
      </c>
      <c r="AB51" s="49">
        <f t="shared" si="18"/>
        <v>9</v>
      </c>
      <c r="AC51" s="96">
        <f t="shared" si="18"/>
        <v>5</v>
      </c>
      <c r="AD51" s="32"/>
      <c r="AF51" s="32"/>
      <c r="AG51" s="32"/>
      <c r="AH51" s="32"/>
    </row>
    <row r="52" spans="1:34" s="15" customFormat="1" x14ac:dyDescent="0.2">
      <c r="A52" s="43" t="s">
        <v>140</v>
      </c>
      <c r="B52" s="45">
        <v>4</v>
      </c>
      <c r="C52" s="45">
        <v>4</v>
      </c>
      <c r="D52" s="45">
        <v>4</v>
      </c>
      <c r="E52" s="45">
        <v>4</v>
      </c>
      <c r="F52" s="45">
        <v>4</v>
      </c>
      <c r="G52" s="45">
        <v>4</v>
      </c>
      <c r="H52" s="45">
        <v>4</v>
      </c>
      <c r="I52" s="45">
        <v>5</v>
      </c>
      <c r="J52" s="45">
        <v>5</v>
      </c>
      <c r="K52" s="45">
        <v>6</v>
      </c>
      <c r="L52" s="45">
        <v>6</v>
      </c>
      <c r="M52" s="45">
        <v>6</v>
      </c>
      <c r="N52" s="45">
        <v>6</v>
      </c>
      <c r="O52" s="45">
        <v>6</v>
      </c>
      <c r="P52" s="45">
        <v>6</v>
      </c>
      <c r="Q52" s="45">
        <v>6</v>
      </c>
      <c r="R52" s="45">
        <v>6</v>
      </c>
      <c r="S52" s="45">
        <v>6</v>
      </c>
      <c r="T52" s="45">
        <v>6</v>
      </c>
      <c r="U52" s="45">
        <v>6</v>
      </c>
      <c r="V52" s="45">
        <v>6</v>
      </c>
      <c r="W52" s="45">
        <v>6</v>
      </c>
      <c r="X52" s="45">
        <v>6</v>
      </c>
      <c r="Y52" s="45">
        <v>6</v>
      </c>
      <c r="Z52" s="45">
        <v>6</v>
      </c>
      <c r="AA52" s="45">
        <v>6</v>
      </c>
      <c r="AB52" s="44">
        <v>6</v>
      </c>
      <c r="AC52" s="98">
        <v>6</v>
      </c>
      <c r="AD52" s="32"/>
      <c r="AF52" s="32"/>
      <c r="AG52" s="32"/>
      <c r="AH52" s="32"/>
    </row>
    <row r="53" spans="1:34" s="15" customFormat="1" x14ac:dyDescent="0.2">
      <c r="A53" s="43" t="s">
        <v>141</v>
      </c>
      <c r="B53" s="42">
        <v>3</v>
      </c>
      <c r="C53" s="42">
        <v>3</v>
      </c>
      <c r="D53" s="42">
        <v>3</v>
      </c>
      <c r="E53" s="42">
        <v>3</v>
      </c>
      <c r="F53" s="42">
        <v>3</v>
      </c>
      <c r="G53" s="42">
        <v>3</v>
      </c>
      <c r="H53" s="42">
        <v>3</v>
      </c>
      <c r="I53" s="42">
        <v>3.75</v>
      </c>
      <c r="J53" s="42">
        <v>3.75</v>
      </c>
      <c r="K53" s="42">
        <v>4.5</v>
      </c>
      <c r="L53" s="42">
        <v>4.5</v>
      </c>
      <c r="M53" s="42">
        <v>4.5</v>
      </c>
      <c r="N53" s="42">
        <v>4.5</v>
      </c>
      <c r="O53" s="42">
        <v>4.5</v>
      </c>
      <c r="P53" s="42">
        <v>4.5</v>
      </c>
      <c r="Q53" s="42">
        <v>4.5</v>
      </c>
      <c r="R53" s="42">
        <v>4.5</v>
      </c>
      <c r="S53" s="42">
        <v>4.5</v>
      </c>
      <c r="T53" s="42">
        <v>4.5</v>
      </c>
      <c r="U53" s="42">
        <v>4.5</v>
      </c>
      <c r="V53" s="42">
        <v>4.5</v>
      </c>
      <c r="W53" s="42">
        <v>4.5</v>
      </c>
      <c r="X53" s="42">
        <v>4.5</v>
      </c>
      <c r="Y53" s="42">
        <v>4.5</v>
      </c>
      <c r="Z53" s="42">
        <v>4.5</v>
      </c>
      <c r="AA53" s="42">
        <v>4.5</v>
      </c>
      <c r="AB53" s="41">
        <v>4.5</v>
      </c>
      <c r="AC53" s="96">
        <v>4.5</v>
      </c>
      <c r="AD53" s="18"/>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22"/>
      <c r="AD54" s="18"/>
      <c r="AF54" s="18"/>
      <c r="AG54" s="18"/>
      <c r="AH54" s="18"/>
    </row>
    <row r="55" spans="1:34" x14ac:dyDescent="0.2">
      <c r="A55" s="36" t="str">
        <f t="shared" ref="A55:A63" si="19">A85</f>
        <v>Pilot Upper Limit</v>
      </c>
      <c r="B55" s="35">
        <f>$B$85</f>
        <v>18</v>
      </c>
      <c r="C55" s="35">
        <f t="shared" ref="C55:AC55" si="20">$B$85</f>
        <v>18</v>
      </c>
      <c r="D55" s="35">
        <f t="shared" si="20"/>
        <v>18</v>
      </c>
      <c r="E55" s="35">
        <f t="shared" si="20"/>
        <v>18</v>
      </c>
      <c r="F55" s="35">
        <f t="shared" si="20"/>
        <v>18</v>
      </c>
      <c r="G55" s="35">
        <f t="shared" si="20"/>
        <v>18</v>
      </c>
      <c r="H55" s="35">
        <f t="shared" si="20"/>
        <v>18</v>
      </c>
      <c r="I55" s="35">
        <f t="shared" si="20"/>
        <v>18</v>
      </c>
      <c r="J55" s="35">
        <f t="shared" si="20"/>
        <v>18</v>
      </c>
      <c r="K55" s="35">
        <f t="shared" si="20"/>
        <v>18</v>
      </c>
      <c r="L55" s="35">
        <f t="shared" si="20"/>
        <v>18</v>
      </c>
      <c r="M55" s="35">
        <f t="shared" si="20"/>
        <v>18</v>
      </c>
      <c r="N55" s="35">
        <f t="shared" si="20"/>
        <v>18</v>
      </c>
      <c r="O55" s="35">
        <f t="shared" si="20"/>
        <v>18</v>
      </c>
      <c r="P55" s="35">
        <f t="shared" si="20"/>
        <v>18</v>
      </c>
      <c r="Q55" s="35">
        <f t="shared" si="20"/>
        <v>18</v>
      </c>
      <c r="R55" s="35">
        <f t="shared" si="20"/>
        <v>18</v>
      </c>
      <c r="S55" s="35">
        <f t="shared" si="20"/>
        <v>18</v>
      </c>
      <c r="T55" s="35">
        <f t="shared" si="20"/>
        <v>18</v>
      </c>
      <c r="U55" s="35">
        <f t="shared" si="20"/>
        <v>18</v>
      </c>
      <c r="V55" s="35">
        <f t="shared" si="20"/>
        <v>18</v>
      </c>
      <c r="W55" s="35">
        <f t="shared" si="20"/>
        <v>18</v>
      </c>
      <c r="X55" s="35">
        <f t="shared" si="20"/>
        <v>18</v>
      </c>
      <c r="Y55" s="35">
        <f t="shared" si="20"/>
        <v>18</v>
      </c>
      <c r="Z55" s="35">
        <f t="shared" si="20"/>
        <v>18</v>
      </c>
      <c r="AA55" s="35">
        <f t="shared" si="20"/>
        <v>18</v>
      </c>
      <c r="AB55" s="339">
        <f t="shared" si="20"/>
        <v>18</v>
      </c>
      <c r="AC55" s="115">
        <f t="shared" si="20"/>
        <v>18</v>
      </c>
    </row>
    <row r="56" spans="1:34" x14ac:dyDescent="0.2">
      <c r="A56" s="34" t="str">
        <f t="shared" si="19"/>
        <v>Pilot Lower Limit</v>
      </c>
      <c r="B56" s="33">
        <f>IF(B76&lt;80,12,IF(AND(B76&gt;=80,B76&lt;90),14,$B$86))</f>
        <v>12</v>
      </c>
      <c r="C56" s="33">
        <f t="shared" ref="C56:AB56" si="21">IF(C76&lt;80,12,IF(AND(C76&gt;=80,C76&lt;90),14,$B$86))</f>
        <v>12</v>
      </c>
      <c r="D56" s="33">
        <f t="shared" si="21"/>
        <v>12</v>
      </c>
      <c r="E56" s="33">
        <f t="shared" si="21"/>
        <v>12</v>
      </c>
      <c r="F56" s="33">
        <f t="shared" si="21"/>
        <v>12</v>
      </c>
      <c r="G56" s="33">
        <f t="shared" si="21"/>
        <v>12</v>
      </c>
      <c r="H56" s="33">
        <f t="shared" si="21"/>
        <v>12</v>
      </c>
      <c r="I56" s="33">
        <f t="shared" si="21"/>
        <v>12</v>
      </c>
      <c r="J56" s="33">
        <f t="shared" si="21"/>
        <v>12</v>
      </c>
      <c r="K56" s="33">
        <f t="shared" si="21"/>
        <v>12</v>
      </c>
      <c r="L56" s="33">
        <f t="shared" si="21"/>
        <v>14</v>
      </c>
      <c r="M56" s="33">
        <f t="shared" si="21"/>
        <v>14</v>
      </c>
      <c r="N56" s="33">
        <f t="shared" si="21"/>
        <v>14</v>
      </c>
      <c r="O56" s="33">
        <f t="shared" si="21"/>
        <v>14</v>
      </c>
      <c r="P56" s="33">
        <f t="shared" si="21"/>
        <v>14</v>
      </c>
      <c r="Q56" s="33">
        <f t="shared" si="21"/>
        <v>14</v>
      </c>
      <c r="R56" s="33">
        <f t="shared" si="21"/>
        <v>18</v>
      </c>
      <c r="S56" s="33">
        <f t="shared" si="21"/>
        <v>18</v>
      </c>
      <c r="T56" s="33">
        <f t="shared" si="21"/>
        <v>18</v>
      </c>
      <c r="U56" s="33">
        <f t="shared" si="21"/>
        <v>18</v>
      </c>
      <c r="V56" s="33">
        <f t="shared" si="21"/>
        <v>18</v>
      </c>
      <c r="W56" s="33">
        <f t="shared" si="21"/>
        <v>18</v>
      </c>
      <c r="X56" s="33">
        <f t="shared" si="21"/>
        <v>18</v>
      </c>
      <c r="Y56" s="33">
        <f t="shared" si="21"/>
        <v>18</v>
      </c>
      <c r="Z56" s="33">
        <f t="shared" si="21"/>
        <v>14</v>
      </c>
      <c r="AA56" s="33">
        <f t="shared" si="21"/>
        <v>14</v>
      </c>
      <c r="AB56" s="125">
        <f t="shared" si="21"/>
        <v>14</v>
      </c>
      <c r="AC56" s="33">
        <f>IF(AC76&lt;80,12,IF(AND(AC76&gt;=80,AC76&lt;90),14,$B$86))</f>
        <v>12</v>
      </c>
    </row>
    <row r="57" spans="1:34" x14ac:dyDescent="0.2">
      <c r="A57" s="34" t="str">
        <f t="shared" si="19"/>
        <v>&gt; L4 Pilots / Crews</v>
      </c>
      <c r="B57" s="33">
        <f t="shared" ref="B57:AC57" si="22">ROUNDUP(IF(B$13="Deploy",MAX((B$79/100)*$B87,$B87),(B$79/100)*$B87),0)</f>
        <v>2</v>
      </c>
      <c r="C57" s="33">
        <f t="shared" si="22"/>
        <v>2</v>
      </c>
      <c r="D57" s="33">
        <f t="shared" si="22"/>
        <v>2</v>
      </c>
      <c r="E57" s="33">
        <f t="shared" si="22"/>
        <v>2</v>
      </c>
      <c r="F57" s="33">
        <f t="shared" si="22"/>
        <v>2</v>
      </c>
      <c r="G57" s="33">
        <f t="shared" si="22"/>
        <v>2</v>
      </c>
      <c r="H57" s="33">
        <f t="shared" si="22"/>
        <v>3</v>
      </c>
      <c r="I57" s="33">
        <f t="shared" si="22"/>
        <v>3</v>
      </c>
      <c r="J57" s="33">
        <f t="shared" si="22"/>
        <v>4</v>
      </c>
      <c r="K57" s="33">
        <f t="shared" si="22"/>
        <v>4</v>
      </c>
      <c r="L57" s="33">
        <f t="shared" si="22"/>
        <v>4</v>
      </c>
      <c r="M57" s="33">
        <f t="shared" si="22"/>
        <v>5</v>
      </c>
      <c r="N57" s="33">
        <f t="shared" si="22"/>
        <v>5</v>
      </c>
      <c r="O57" s="33">
        <f t="shared" si="22"/>
        <v>5</v>
      </c>
      <c r="P57" s="33">
        <f t="shared" si="22"/>
        <v>5</v>
      </c>
      <c r="Q57" s="33">
        <f t="shared" si="22"/>
        <v>5</v>
      </c>
      <c r="R57" s="33">
        <f t="shared" si="22"/>
        <v>5</v>
      </c>
      <c r="S57" s="33">
        <f t="shared" si="22"/>
        <v>5</v>
      </c>
      <c r="T57" s="33">
        <f t="shared" si="22"/>
        <v>5</v>
      </c>
      <c r="U57" s="33">
        <f t="shared" si="22"/>
        <v>5</v>
      </c>
      <c r="V57" s="33">
        <f t="shared" si="22"/>
        <v>5</v>
      </c>
      <c r="W57" s="33">
        <f t="shared" si="22"/>
        <v>5</v>
      </c>
      <c r="X57" s="33">
        <f t="shared" si="22"/>
        <v>5</v>
      </c>
      <c r="Y57" s="33">
        <f t="shared" si="22"/>
        <v>5</v>
      </c>
      <c r="Z57" s="33">
        <f t="shared" si="22"/>
        <v>5</v>
      </c>
      <c r="AA57" s="33">
        <f t="shared" si="22"/>
        <v>5</v>
      </c>
      <c r="AB57" s="125">
        <f t="shared" si="22"/>
        <v>5</v>
      </c>
      <c r="AC57" s="33">
        <f t="shared" si="22"/>
        <v>2</v>
      </c>
    </row>
    <row r="58" spans="1:34" x14ac:dyDescent="0.2">
      <c r="A58" s="34" t="str">
        <f t="shared" si="19"/>
        <v>&gt; L3 Pilots / Crews</v>
      </c>
      <c r="B58" s="33">
        <f t="shared" ref="B58:AC58" si="23">ROUNDUP(IF(B$13="Deploy",MAX((B$79/100)*$B88,$B88),(B$79/100)*$B88),0)</f>
        <v>3</v>
      </c>
      <c r="C58" s="33">
        <f t="shared" si="23"/>
        <v>3</v>
      </c>
      <c r="D58" s="33">
        <f t="shared" si="23"/>
        <v>3</v>
      </c>
      <c r="E58" s="33">
        <f t="shared" si="23"/>
        <v>3</v>
      </c>
      <c r="F58" s="33">
        <f t="shared" si="23"/>
        <v>3</v>
      </c>
      <c r="G58" s="33">
        <f t="shared" si="23"/>
        <v>3</v>
      </c>
      <c r="H58" s="33">
        <f t="shared" si="23"/>
        <v>4</v>
      </c>
      <c r="I58" s="33">
        <f t="shared" si="23"/>
        <v>5</v>
      </c>
      <c r="J58" s="33">
        <f t="shared" si="23"/>
        <v>5</v>
      </c>
      <c r="K58" s="33">
        <f t="shared" si="23"/>
        <v>6</v>
      </c>
      <c r="L58" s="33">
        <f t="shared" si="23"/>
        <v>6</v>
      </c>
      <c r="M58" s="33">
        <f t="shared" si="23"/>
        <v>7</v>
      </c>
      <c r="N58" s="33">
        <f t="shared" si="23"/>
        <v>7</v>
      </c>
      <c r="O58" s="33">
        <f t="shared" si="23"/>
        <v>7</v>
      </c>
      <c r="P58" s="33">
        <f t="shared" si="23"/>
        <v>7</v>
      </c>
      <c r="Q58" s="33">
        <f t="shared" si="23"/>
        <v>7</v>
      </c>
      <c r="R58" s="33">
        <f t="shared" si="23"/>
        <v>8</v>
      </c>
      <c r="S58" s="33">
        <f t="shared" si="23"/>
        <v>8</v>
      </c>
      <c r="T58" s="33">
        <f t="shared" si="23"/>
        <v>8</v>
      </c>
      <c r="U58" s="33">
        <f t="shared" si="23"/>
        <v>8</v>
      </c>
      <c r="V58" s="33">
        <f t="shared" si="23"/>
        <v>8</v>
      </c>
      <c r="W58" s="33">
        <f t="shared" si="23"/>
        <v>8</v>
      </c>
      <c r="X58" s="33">
        <f t="shared" si="23"/>
        <v>8</v>
      </c>
      <c r="Y58" s="33">
        <f t="shared" si="23"/>
        <v>8</v>
      </c>
      <c r="Z58" s="33">
        <f t="shared" si="23"/>
        <v>7</v>
      </c>
      <c r="AA58" s="33">
        <f t="shared" si="23"/>
        <v>7</v>
      </c>
      <c r="AB58" s="125">
        <f t="shared" si="23"/>
        <v>7</v>
      </c>
      <c r="AC58" s="33">
        <f t="shared" si="23"/>
        <v>3</v>
      </c>
    </row>
    <row r="59" spans="1:34" s="21" customFormat="1" x14ac:dyDescent="0.2">
      <c r="A59" s="34" t="str">
        <f t="shared" si="19"/>
        <v>&gt; L2 Pilots / Crews</v>
      </c>
      <c r="B59" s="33">
        <f t="shared" ref="B59:AC59" si="24">ROUNDUP(IF(B$13="Deploy",MAX((B$79/100)*$B89,$B89),(B$79/100)*$B89),0)</f>
        <v>5</v>
      </c>
      <c r="C59" s="33">
        <f t="shared" si="24"/>
        <v>5</v>
      </c>
      <c r="D59" s="33">
        <f t="shared" si="24"/>
        <v>5</v>
      </c>
      <c r="E59" s="33">
        <f t="shared" si="24"/>
        <v>5</v>
      </c>
      <c r="F59" s="33">
        <f t="shared" si="24"/>
        <v>5</v>
      </c>
      <c r="G59" s="33">
        <f t="shared" si="24"/>
        <v>5</v>
      </c>
      <c r="H59" s="33">
        <f t="shared" si="24"/>
        <v>6</v>
      </c>
      <c r="I59" s="33">
        <f t="shared" si="24"/>
        <v>8</v>
      </c>
      <c r="J59" s="33">
        <f t="shared" si="24"/>
        <v>8</v>
      </c>
      <c r="K59" s="33">
        <f t="shared" si="24"/>
        <v>9</v>
      </c>
      <c r="L59" s="33">
        <f t="shared" si="24"/>
        <v>10</v>
      </c>
      <c r="M59" s="33">
        <f t="shared" si="24"/>
        <v>12</v>
      </c>
      <c r="N59" s="33">
        <f t="shared" si="24"/>
        <v>12</v>
      </c>
      <c r="O59" s="33">
        <f t="shared" si="24"/>
        <v>12</v>
      </c>
      <c r="P59" s="33">
        <f t="shared" si="24"/>
        <v>12</v>
      </c>
      <c r="Q59" s="33">
        <f t="shared" si="24"/>
        <v>12</v>
      </c>
      <c r="R59" s="33">
        <f t="shared" si="24"/>
        <v>13</v>
      </c>
      <c r="S59" s="33">
        <f t="shared" si="24"/>
        <v>13</v>
      </c>
      <c r="T59" s="33">
        <f t="shared" si="24"/>
        <v>13</v>
      </c>
      <c r="U59" s="33">
        <f t="shared" si="24"/>
        <v>13</v>
      </c>
      <c r="V59" s="33">
        <f t="shared" si="24"/>
        <v>13</v>
      </c>
      <c r="W59" s="33">
        <f t="shared" si="24"/>
        <v>13</v>
      </c>
      <c r="X59" s="33">
        <f t="shared" si="24"/>
        <v>13</v>
      </c>
      <c r="Y59" s="33">
        <f t="shared" si="24"/>
        <v>12</v>
      </c>
      <c r="Z59" s="33">
        <f t="shared" si="24"/>
        <v>12</v>
      </c>
      <c r="AA59" s="33">
        <f t="shared" si="24"/>
        <v>11</v>
      </c>
      <c r="AB59" s="125">
        <f t="shared" si="24"/>
        <v>11</v>
      </c>
      <c r="AC59" s="33">
        <f t="shared" si="24"/>
        <v>5</v>
      </c>
    </row>
    <row r="60" spans="1:34" s="21" customFormat="1" x14ac:dyDescent="0.2">
      <c r="A60" s="34" t="str">
        <f t="shared" si="19"/>
        <v>&gt; L1 Pilots / Crews</v>
      </c>
      <c r="B60" s="33">
        <f t="shared" ref="B60:AC60" si="25">ROUNDUP(IF(B$13="Deploy",MAX((B$79/100)*$B90,$B90),(B$79/100)*$B90),0)</f>
        <v>7</v>
      </c>
      <c r="C60" s="33">
        <f t="shared" si="25"/>
        <v>7</v>
      </c>
      <c r="D60" s="33">
        <f t="shared" si="25"/>
        <v>7</v>
      </c>
      <c r="E60" s="33">
        <f t="shared" si="25"/>
        <v>7</v>
      </c>
      <c r="F60" s="33">
        <f t="shared" si="25"/>
        <v>7</v>
      </c>
      <c r="G60" s="33">
        <f t="shared" si="25"/>
        <v>7</v>
      </c>
      <c r="H60" s="33">
        <f t="shared" si="25"/>
        <v>8</v>
      </c>
      <c r="I60" s="33">
        <f t="shared" si="25"/>
        <v>10</v>
      </c>
      <c r="J60" s="33">
        <f t="shared" si="25"/>
        <v>11</v>
      </c>
      <c r="K60" s="33">
        <f t="shared" si="25"/>
        <v>11</v>
      </c>
      <c r="L60" s="33">
        <f t="shared" si="25"/>
        <v>13</v>
      </c>
      <c r="M60" s="33">
        <f t="shared" si="25"/>
        <v>15</v>
      </c>
      <c r="N60" s="33">
        <f t="shared" si="25"/>
        <v>15</v>
      </c>
      <c r="O60" s="33">
        <f t="shared" si="25"/>
        <v>15</v>
      </c>
      <c r="P60" s="33">
        <f t="shared" si="25"/>
        <v>15</v>
      </c>
      <c r="Q60" s="33">
        <f t="shared" si="25"/>
        <v>15</v>
      </c>
      <c r="R60" s="33">
        <f t="shared" si="25"/>
        <v>17</v>
      </c>
      <c r="S60" s="33">
        <f t="shared" si="25"/>
        <v>17</v>
      </c>
      <c r="T60" s="33">
        <f t="shared" si="25"/>
        <v>17</v>
      </c>
      <c r="U60" s="33">
        <f t="shared" si="25"/>
        <v>17</v>
      </c>
      <c r="V60" s="33">
        <f t="shared" si="25"/>
        <v>17</v>
      </c>
      <c r="W60" s="33">
        <f t="shared" si="25"/>
        <v>17</v>
      </c>
      <c r="X60" s="33">
        <f t="shared" si="25"/>
        <v>16</v>
      </c>
      <c r="Y60" s="33">
        <f t="shared" si="25"/>
        <v>16</v>
      </c>
      <c r="Z60" s="33">
        <f t="shared" si="25"/>
        <v>15</v>
      </c>
      <c r="AA60" s="33">
        <f t="shared" si="25"/>
        <v>15</v>
      </c>
      <c r="AB60" s="125">
        <f t="shared" si="25"/>
        <v>14</v>
      </c>
      <c r="AC60" s="33">
        <f t="shared" si="25"/>
        <v>7</v>
      </c>
    </row>
    <row r="61" spans="1:34" s="21" customFormat="1" x14ac:dyDescent="0.2">
      <c r="A61" s="34" t="str">
        <f t="shared" si="19"/>
        <v>NVG Quals</v>
      </c>
      <c r="B61" s="33">
        <f t="shared" ref="B61:AB61" si="26">ROUNDUP(IF(B$13="Deploy",MAX((B$79/100)*$B91,$B91),(B$79/100)*$B91),0)</f>
        <v>5</v>
      </c>
      <c r="C61" s="33">
        <f t="shared" si="26"/>
        <v>5</v>
      </c>
      <c r="D61" s="33">
        <f t="shared" si="26"/>
        <v>5</v>
      </c>
      <c r="E61" s="33">
        <f t="shared" si="26"/>
        <v>5</v>
      </c>
      <c r="F61" s="33">
        <f t="shared" si="26"/>
        <v>5</v>
      </c>
      <c r="G61" s="33">
        <f t="shared" si="26"/>
        <v>5</v>
      </c>
      <c r="H61" s="33">
        <f t="shared" si="26"/>
        <v>6</v>
      </c>
      <c r="I61" s="33">
        <f t="shared" si="26"/>
        <v>7</v>
      </c>
      <c r="J61" s="33">
        <f t="shared" si="26"/>
        <v>8</v>
      </c>
      <c r="K61" s="33">
        <f t="shared" si="26"/>
        <v>8</v>
      </c>
      <c r="L61" s="33">
        <f t="shared" si="26"/>
        <v>9</v>
      </c>
      <c r="M61" s="33">
        <f t="shared" si="26"/>
        <v>11</v>
      </c>
      <c r="N61" s="33">
        <f t="shared" si="26"/>
        <v>11</v>
      </c>
      <c r="O61" s="33">
        <f t="shared" si="26"/>
        <v>11</v>
      </c>
      <c r="P61" s="33">
        <f t="shared" si="26"/>
        <v>11</v>
      </c>
      <c r="Q61" s="33">
        <f t="shared" si="26"/>
        <v>11</v>
      </c>
      <c r="R61" s="33">
        <f t="shared" si="26"/>
        <v>12</v>
      </c>
      <c r="S61" s="33">
        <f t="shared" si="26"/>
        <v>12</v>
      </c>
      <c r="T61" s="33">
        <f t="shared" si="26"/>
        <v>12</v>
      </c>
      <c r="U61" s="33">
        <f t="shared" si="26"/>
        <v>12</v>
      </c>
      <c r="V61" s="33">
        <f t="shared" si="26"/>
        <v>12</v>
      </c>
      <c r="W61" s="33">
        <f t="shared" si="26"/>
        <v>12</v>
      </c>
      <c r="X61" s="33">
        <f t="shared" si="26"/>
        <v>12</v>
      </c>
      <c r="Y61" s="33">
        <f t="shared" si="26"/>
        <v>11</v>
      </c>
      <c r="Z61" s="33">
        <f t="shared" si="26"/>
        <v>11</v>
      </c>
      <c r="AA61" s="33">
        <f t="shared" si="26"/>
        <v>11</v>
      </c>
      <c r="AB61" s="125">
        <f t="shared" si="26"/>
        <v>10</v>
      </c>
      <c r="AC61" s="33">
        <v>0</v>
      </c>
    </row>
    <row r="62" spans="1:34" s="21" customFormat="1" x14ac:dyDescent="0.2">
      <c r="A62" s="34" t="str">
        <f t="shared" si="19"/>
        <v>JMPS SME</v>
      </c>
      <c r="B62" s="33">
        <f t="shared" ref="B62:AB62" si="27">ROUNDUP(IF(B$13="Deploy",MAX((B$79/100)*$B92,$B92),(B$79/100)*$B92),0)</f>
        <v>2</v>
      </c>
      <c r="C62" s="33">
        <f t="shared" si="27"/>
        <v>2</v>
      </c>
      <c r="D62" s="33">
        <f t="shared" si="27"/>
        <v>2</v>
      </c>
      <c r="E62" s="33">
        <f t="shared" si="27"/>
        <v>2</v>
      </c>
      <c r="F62" s="33">
        <f t="shared" si="27"/>
        <v>2</v>
      </c>
      <c r="G62" s="33">
        <f t="shared" si="27"/>
        <v>2</v>
      </c>
      <c r="H62" s="33">
        <f t="shared" si="27"/>
        <v>2</v>
      </c>
      <c r="I62" s="33">
        <f t="shared" si="27"/>
        <v>2</v>
      </c>
      <c r="J62" s="33">
        <f t="shared" si="27"/>
        <v>2</v>
      </c>
      <c r="K62" s="33">
        <f t="shared" si="27"/>
        <v>2</v>
      </c>
      <c r="L62" s="33">
        <f t="shared" si="27"/>
        <v>3</v>
      </c>
      <c r="M62" s="33">
        <f t="shared" si="27"/>
        <v>3</v>
      </c>
      <c r="N62" s="33">
        <f t="shared" si="27"/>
        <v>3</v>
      </c>
      <c r="O62" s="33">
        <f t="shared" si="27"/>
        <v>3</v>
      </c>
      <c r="P62" s="33">
        <f t="shared" si="27"/>
        <v>3</v>
      </c>
      <c r="Q62" s="33">
        <f t="shared" si="27"/>
        <v>3</v>
      </c>
      <c r="R62" s="33">
        <f t="shared" si="27"/>
        <v>3</v>
      </c>
      <c r="S62" s="33">
        <f t="shared" si="27"/>
        <v>3</v>
      </c>
      <c r="T62" s="33">
        <f t="shared" si="27"/>
        <v>3</v>
      </c>
      <c r="U62" s="33">
        <f t="shared" si="27"/>
        <v>3</v>
      </c>
      <c r="V62" s="33">
        <f t="shared" si="27"/>
        <v>3</v>
      </c>
      <c r="W62" s="33">
        <f t="shared" si="27"/>
        <v>3</v>
      </c>
      <c r="X62" s="33">
        <f t="shared" si="27"/>
        <v>3</v>
      </c>
      <c r="Y62" s="33">
        <f t="shared" si="27"/>
        <v>3</v>
      </c>
      <c r="Z62" s="33">
        <f t="shared" si="27"/>
        <v>3</v>
      </c>
      <c r="AA62" s="33">
        <f t="shared" si="27"/>
        <v>3</v>
      </c>
      <c r="AB62" s="125">
        <f t="shared" si="27"/>
        <v>3</v>
      </c>
      <c r="AC62" s="33">
        <v>0</v>
      </c>
    </row>
    <row r="63" spans="1:34" s="21" customFormat="1" x14ac:dyDescent="0.2">
      <c r="A63" s="34" t="str">
        <f t="shared" si="19"/>
        <v>CVW Strike Leads</v>
      </c>
      <c r="B63" s="33">
        <f t="shared" ref="B63:AB63" si="28">ROUNDUP(IF(B$13="Deploy",MAX((B$79/100)*$B93,$B93),(B$79/100)*$B93),0)</f>
        <v>2</v>
      </c>
      <c r="C63" s="33">
        <f t="shared" si="28"/>
        <v>2</v>
      </c>
      <c r="D63" s="33">
        <f t="shared" si="28"/>
        <v>2</v>
      </c>
      <c r="E63" s="33">
        <f t="shared" si="28"/>
        <v>2</v>
      </c>
      <c r="F63" s="33">
        <f t="shared" si="28"/>
        <v>2</v>
      </c>
      <c r="G63" s="33">
        <f t="shared" si="28"/>
        <v>2</v>
      </c>
      <c r="H63" s="33">
        <f t="shared" si="28"/>
        <v>2</v>
      </c>
      <c r="I63" s="33">
        <f t="shared" si="28"/>
        <v>2</v>
      </c>
      <c r="J63" s="33">
        <f t="shared" si="28"/>
        <v>2</v>
      </c>
      <c r="K63" s="33">
        <f t="shared" si="28"/>
        <v>2</v>
      </c>
      <c r="L63" s="33">
        <f t="shared" si="28"/>
        <v>3</v>
      </c>
      <c r="M63" s="33">
        <f t="shared" si="28"/>
        <v>3</v>
      </c>
      <c r="N63" s="33">
        <f t="shared" si="28"/>
        <v>3</v>
      </c>
      <c r="O63" s="33">
        <f t="shared" si="28"/>
        <v>3</v>
      </c>
      <c r="P63" s="33">
        <f t="shared" si="28"/>
        <v>3</v>
      </c>
      <c r="Q63" s="33">
        <f t="shared" si="28"/>
        <v>3</v>
      </c>
      <c r="R63" s="33">
        <f t="shared" si="28"/>
        <v>3</v>
      </c>
      <c r="S63" s="33">
        <f t="shared" si="28"/>
        <v>3</v>
      </c>
      <c r="T63" s="33">
        <f t="shared" si="28"/>
        <v>3</v>
      </c>
      <c r="U63" s="33">
        <f t="shared" si="28"/>
        <v>3</v>
      </c>
      <c r="V63" s="33">
        <f t="shared" si="28"/>
        <v>3</v>
      </c>
      <c r="W63" s="33">
        <f t="shared" si="28"/>
        <v>3</v>
      </c>
      <c r="X63" s="33">
        <f t="shared" si="28"/>
        <v>3</v>
      </c>
      <c r="Y63" s="33">
        <f t="shared" si="28"/>
        <v>3</v>
      </c>
      <c r="Z63" s="33">
        <f t="shared" si="28"/>
        <v>3</v>
      </c>
      <c r="AA63" s="33">
        <f t="shared" si="28"/>
        <v>3</v>
      </c>
      <c r="AB63" s="125">
        <f t="shared" si="28"/>
        <v>3</v>
      </c>
      <c r="AC63" s="33">
        <v>0</v>
      </c>
    </row>
    <row r="64" spans="1:34" s="21" customFormat="1" x14ac:dyDescent="0.2">
      <c r="A64" s="34" t="str">
        <f>A94</f>
        <v>Required Skilled Crews</v>
      </c>
      <c r="B64" s="33">
        <f t="shared" ref="B64:AB64" si="29">ROUNDUP(IF(B$13="Deploy",MAX((B$79/100)*$B94,$B94),(B$79/100)*$B94),0)</f>
        <v>5</v>
      </c>
      <c r="C64" s="33">
        <f t="shared" si="29"/>
        <v>5</v>
      </c>
      <c r="D64" s="33">
        <f t="shared" si="29"/>
        <v>5</v>
      </c>
      <c r="E64" s="33">
        <f t="shared" si="29"/>
        <v>5</v>
      </c>
      <c r="F64" s="33">
        <f t="shared" si="29"/>
        <v>5</v>
      </c>
      <c r="G64" s="33">
        <f t="shared" si="29"/>
        <v>5</v>
      </c>
      <c r="H64" s="33">
        <f t="shared" si="29"/>
        <v>6</v>
      </c>
      <c r="I64" s="33">
        <f t="shared" si="29"/>
        <v>8</v>
      </c>
      <c r="J64" s="33">
        <f t="shared" si="29"/>
        <v>8</v>
      </c>
      <c r="K64" s="33">
        <f t="shared" si="29"/>
        <v>9</v>
      </c>
      <c r="L64" s="33">
        <f t="shared" si="29"/>
        <v>10</v>
      </c>
      <c r="M64" s="33">
        <f t="shared" si="29"/>
        <v>12</v>
      </c>
      <c r="N64" s="33">
        <f t="shared" si="29"/>
        <v>12</v>
      </c>
      <c r="O64" s="33">
        <f t="shared" si="29"/>
        <v>12</v>
      </c>
      <c r="P64" s="33">
        <f t="shared" si="29"/>
        <v>12</v>
      </c>
      <c r="Q64" s="33">
        <f t="shared" si="29"/>
        <v>12</v>
      </c>
      <c r="R64" s="33">
        <f t="shared" si="29"/>
        <v>13</v>
      </c>
      <c r="S64" s="33">
        <f t="shared" si="29"/>
        <v>13</v>
      </c>
      <c r="T64" s="33">
        <f t="shared" si="29"/>
        <v>13</v>
      </c>
      <c r="U64" s="33">
        <f t="shared" si="29"/>
        <v>13</v>
      </c>
      <c r="V64" s="33">
        <f t="shared" si="29"/>
        <v>13</v>
      </c>
      <c r="W64" s="33">
        <f t="shared" si="29"/>
        <v>13</v>
      </c>
      <c r="X64" s="33">
        <f t="shared" si="29"/>
        <v>13</v>
      </c>
      <c r="Y64" s="33">
        <f t="shared" si="29"/>
        <v>12</v>
      </c>
      <c r="Z64" s="33">
        <f t="shared" si="29"/>
        <v>12</v>
      </c>
      <c r="AA64" s="33">
        <f t="shared" si="29"/>
        <v>11</v>
      </c>
      <c r="AB64" s="125">
        <f t="shared" si="29"/>
        <v>11</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4">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c r="AD69" s="21"/>
      <c r="AE69" s="21"/>
      <c r="AF69" s="21"/>
      <c r="AG69" s="21"/>
      <c r="AH69" s="21"/>
      <c r="AI69" s="21"/>
      <c r="AJ69" s="21"/>
      <c r="AK69" s="21"/>
      <c r="AL69" s="21"/>
      <c r="AM69" s="21"/>
      <c r="AN69" s="21"/>
      <c r="AO69" s="21"/>
      <c r="AP69" s="21"/>
      <c r="AQ69" s="21"/>
      <c r="AR69" s="21"/>
    </row>
    <row r="70" spans="1:47" x14ac:dyDescent="0.2">
      <c r="B70" s="15"/>
      <c r="C70" s="15"/>
      <c r="AD70" s="21"/>
      <c r="AE70" s="21"/>
      <c r="AF70" s="21"/>
      <c r="AG70" s="21"/>
      <c r="AH70" s="21"/>
      <c r="AI70" s="21"/>
      <c r="AJ70" s="21"/>
      <c r="AK70" s="21"/>
      <c r="AL70" s="21"/>
      <c r="AM70" s="21"/>
      <c r="AN70" s="21"/>
      <c r="AO70" s="21"/>
      <c r="AP70" s="21"/>
      <c r="AQ70" s="21"/>
      <c r="AR70" s="21"/>
    </row>
    <row r="71" spans="1:47" x14ac:dyDescent="0.2">
      <c r="B71" s="15"/>
      <c r="C71" s="15"/>
    </row>
    <row r="72" spans="1:47" ht="12.75" thickBot="1" x14ac:dyDescent="0.25">
      <c r="A72" s="32"/>
      <c r="AC72" s="21"/>
    </row>
    <row r="73" spans="1:47" s="132" customFormat="1"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row>
    <row r="74" spans="1:47" x14ac:dyDescent="0.2">
      <c r="A74" s="126" t="s">
        <v>148</v>
      </c>
      <c r="B74" s="127">
        <f t="shared" ref="B74:AB74" si="30">MIN(100,B76+$B$80)</f>
        <v>45.901136923127005</v>
      </c>
      <c r="C74" s="127">
        <f t="shared" si="30"/>
        <v>45.901136923127005</v>
      </c>
      <c r="D74" s="127">
        <f t="shared" si="30"/>
        <v>45.901136923127005</v>
      </c>
      <c r="E74" s="127">
        <f t="shared" si="30"/>
        <v>45.901136923127005</v>
      </c>
      <c r="F74" s="127">
        <f t="shared" si="30"/>
        <v>45.901136923127005</v>
      </c>
      <c r="G74" s="127">
        <f t="shared" si="30"/>
        <v>53.901136923127005</v>
      </c>
      <c r="H74" s="127">
        <f t="shared" si="30"/>
        <v>55.901136923127005</v>
      </c>
      <c r="I74" s="127">
        <f t="shared" si="30"/>
        <v>55.901136923127005</v>
      </c>
      <c r="J74" s="127">
        <f t="shared" si="30"/>
        <v>65.901136923127012</v>
      </c>
      <c r="K74" s="127">
        <f t="shared" si="30"/>
        <v>90.901136923127012</v>
      </c>
      <c r="L74" s="127">
        <f t="shared" si="30"/>
        <v>100</v>
      </c>
      <c r="M74" s="127">
        <f t="shared" si="30"/>
        <v>100</v>
      </c>
      <c r="N74" s="127">
        <f t="shared" si="30"/>
        <v>100</v>
      </c>
      <c r="O74" s="127">
        <f t="shared" si="30"/>
        <v>100</v>
      </c>
      <c r="P74" s="127">
        <f t="shared" si="30"/>
        <v>100</v>
      </c>
      <c r="Q74" s="127">
        <f t="shared" si="30"/>
        <v>100</v>
      </c>
      <c r="R74" s="127">
        <f t="shared" si="30"/>
        <v>100</v>
      </c>
      <c r="S74" s="127">
        <f t="shared" si="30"/>
        <v>100</v>
      </c>
      <c r="T74" s="127">
        <f t="shared" si="30"/>
        <v>100</v>
      </c>
      <c r="U74" s="127">
        <f t="shared" si="30"/>
        <v>100</v>
      </c>
      <c r="V74" s="127">
        <f t="shared" si="30"/>
        <v>100</v>
      </c>
      <c r="W74" s="127">
        <f t="shared" si="30"/>
        <v>100</v>
      </c>
      <c r="X74" s="127">
        <f t="shared" si="30"/>
        <v>100</v>
      </c>
      <c r="Y74" s="127">
        <f t="shared" si="30"/>
        <v>100</v>
      </c>
      <c r="Z74" s="127">
        <f t="shared" si="30"/>
        <v>100</v>
      </c>
      <c r="AA74" s="127">
        <f t="shared" si="30"/>
        <v>100</v>
      </c>
      <c r="AB74" s="128">
        <f t="shared" si="30"/>
        <v>100</v>
      </c>
      <c r="AC74" s="129">
        <f>MIN(100,AC76+$B$80)</f>
        <v>45.901136923127005</v>
      </c>
      <c r="AI74" s="132"/>
      <c r="AJ74" s="132"/>
    </row>
    <row r="75" spans="1:47" x14ac:dyDescent="0.2">
      <c r="A75" s="29" t="s">
        <v>149</v>
      </c>
      <c r="B75" s="28">
        <f t="shared" ref="B75:AB75" si="31">MIN(100,B76+$B$81)</f>
        <v>27.950568461563503</v>
      </c>
      <c r="C75" s="28">
        <f t="shared" si="31"/>
        <v>27.950568461563503</v>
      </c>
      <c r="D75" s="28">
        <f t="shared" si="31"/>
        <v>27.950568461563503</v>
      </c>
      <c r="E75" s="28">
        <f t="shared" si="31"/>
        <v>27.950568461563503</v>
      </c>
      <c r="F75" s="28">
        <f t="shared" si="31"/>
        <v>27.950568461563503</v>
      </c>
      <c r="G75" s="28">
        <f t="shared" si="31"/>
        <v>35.950568461563506</v>
      </c>
      <c r="H75" s="28">
        <f t="shared" si="31"/>
        <v>37.950568461563506</v>
      </c>
      <c r="I75" s="28">
        <f t="shared" si="31"/>
        <v>37.950568461563506</v>
      </c>
      <c r="J75" s="28">
        <f t="shared" si="31"/>
        <v>47.950568461563506</v>
      </c>
      <c r="K75" s="28">
        <f t="shared" si="31"/>
        <v>72.950568461563506</v>
      </c>
      <c r="L75" s="28">
        <f t="shared" si="31"/>
        <v>97.950568461563506</v>
      </c>
      <c r="M75" s="28">
        <f t="shared" si="31"/>
        <v>100</v>
      </c>
      <c r="N75" s="28">
        <f t="shared" si="31"/>
        <v>100</v>
      </c>
      <c r="O75" s="28">
        <f t="shared" si="31"/>
        <v>100</v>
      </c>
      <c r="P75" s="28">
        <f t="shared" si="31"/>
        <v>100</v>
      </c>
      <c r="Q75" s="28">
        <f t="shared" si="31"/>
        <v>100</v>
      </c>
      <c r="R75" s="28">
        <f t="shared" si="31"/>
        <v>100</v>
      </c>
      <c r="S75" s="28">
        <f t="shared" si="31"/>
        <v>100</v>
      </c>
      <c r="T75" s="28">
        <f t="shared" si="31"/>
        <v>100</v>
      </c>
      <c r="U75" s="28">
        <f t="shared" si="31"/>
        <v>100</v>
      </c>
      <c r="V75" s="28">
        <f t="shared" si="31"/>
        <v>100</v>
      </c>
      <c r="W75" s="28">
        <f t="shared" si="31"/>
        <v>100</v>
      </c>
      <c r="X75" s="28">
        <f t="shared" si="31"/>
        <v>100</v>
      </c>
      <c r="Y75" s="28">
        <f t="shared" si="31"/>
        <v>100</v>
      </c>
      <c r="Z75" s="28">
        <f t="shared" si="31"/>
        <v>100</v>
      </c>
      <c r="AA75" s="28">
        <f t="shared" si="31"/>
        <v>100</v>
      </c>
      <c r="AB75" s="27">
        <f t="shared" si="31"/>
        <v>98.950568461563506</v>
      </c>
      <c r="AC75" s="130">
        <f>MIN(100,AC76+$B$81)</f>
        <v>27.950568461563503</v>
      </c>
      <c r="AD75" s="21"/>
      <c r="AE75" s="21"/>
      <c r="AF75" s="20"/>
      <c r="AG75" s="19"/>
      <c r="AH75" s="18"/>
      <c r="AI75" s="132"/>
      <c r="AJ75" s="13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134">
        <v>85</v>
      </c>
      <c r="Q76" s="134">
        <v>85</v>
      </c>
      <c r="R76" s="134">
        <v>100</v>
      </c>
      <c r="S76" s="134">
        <v>100</v>
      </c>
      <c r="T76" s="134">
        <v>100</v>
      </c>
      <c r="U76" s="134">
        <v>100</v>
      </c>
      <c r="V76" s="134">
        <v>100</v>
      </c>
      <c r="W76" s="134">
        <v>100</v>
      </c>
      <c r="X76" s="134">
        <v>94</v>
      </c>
      <c r="Y76" s="134">
        <v>91</v>
      </c>
      <c r="Z76" s="134">
        <v>85</v>
      </c>
      <c r="AA76" s="134">
        <v>84</v>
      </c>
      <c r="AB76" s="135">
        <v>81</v>
      </c>
      <c r="AC76" s="136">
        <v>10</v>
      </c>
      <c r="AD76" s="21"/>
      <c r="AE76" s="21"/>
      <c r="AF76" s="20"/>
      <c r="AG76" s="19"/>
      <c r="AH76" s="18"/>
      <c r="AI76" s="132"/>
      <c r="AJ76" s="132"/>
    </row>
    <row r="77" spans="1:47" x14ac:dyDescent="0.2">
      <c r="A77" s="29" t="s">
        <v>151</v>
      </c>
      <c r="B77" s="28">
        <f t="shared" ref="B77:AB77" si="32">MIN(80,IF(B13="Deploy",80,MAX(0,B76-$B$81)))</f>
        <v>0</v>
      </c>
      <c r="C77" s="28">
        <f t="shared" si="32"/>
        <v>0</v>
      </c>
      <c r="D77" s="28">
        <f t="shared" si="32"/>
        <v>0</v>
      </c>
      <c r="E77" s="28">
        <f t="shared" si="32"/>
        <v>0</v>
      </c>
      <c r="F77" s="28">
        <f t="shared" si="32"/>
        <v>0</v>
      </c>
      <c r="G77" s="28">
        <f t="shared" si="32"/>
        <v>4.9431538436497391E-2</v>
      </c>
      <c r="H77" s="28">
        <f t="shared" si="32"/>
        <v>2.0494315384364974</v>
      </c>
      <c r="I77" s="28">
        <f t="shared" si="32"/>
        <v>2.0494315384364974</v>
      </c>
      <c r="J77" s="28">
        <f t="shared" si="32"/>
        <v>12.049431538436497</v>
      </c>
      <c r="K77" s="28">
        <f t="shared" si="32"/>
        <v>37.049431538436494</v>
      </c>
      <c r="L77" s="28">
        <f t="shared" si="32"/>
        <v>62.049431538436494</v>
      </c>
      <c r="M77" s="28">
        <f t="shared" si="32"/>
        <v>67.049431538436494</v>
      </c>
      <c r="N77" s="28">
        <f t="shared" si="32"/>
        <v>67.049431538436494</v>
      </c>
      <c r="O77" s="28">
        <f t="shared" si="32"/>
        <v>67.049431538436494</v>
      </c>
      <c r="P77" s="28">
        <f t="shared" si="32"/>
        <v>67.049431538436494</v>
      </c>
      <c r="Q77" s="28">
        <f t="shared" si="32"/>
        <v>67.049431538436494</v>
      </c>
      <c r="R77" s="28">
        <f t="shared" si="32"/>
        <v>80</v>
      </c>
      <c r="S77" s="28">
        <f t="shared" si="32"/>
        <v>80</v>
      </c>
      <c r="T77" s="28">
        <f t="shared" si="32"/>
        <v>80</v>
      </c>
      <c r="U77" s="28">
        <f t="shared" si="32"/>
        <v>80</v>
      </c>
      <c r="V77" s="28">
        <f t="shared" si="32"/>
        <v>80</v>
      </c>
      <c r="W77" s="28">
        <f t="shared" si="32"/>
        <v>80</v>
      </c>
      <c r="X77" s="28">
        <f t="shared" si="32"/>
        <v>76.049431538436494</v>
      </c>
      <c r="Y77" s="28">
        <f t="shared" si="32"/>
        <v>73.049431538436494</v>
      </c>
      <c r="Z77" s="28">
        <f t="shared" si="32"/>
        <v>67.049431538436494</v>
      </c>
      <c r="AA77" s="28">
        <f t="shared" si="32"/>
        <v>66.049431538436494</v>
      </c>
      <c r="AB77" s="27">
        <f t="shared" si="32"/>
        <v>63.049431538436494</v>
      </c>
      <c r="AC77" s="130">
        <f>MIN(80,IF(AC3="Deploy",80,MAX(0,AC76-$B$81)))</f>
        <v>0</v>
      </c>
      <c r="AD77" s="21"/>
      <c r="AE77" s="21"/>
      <c r="AF77" s="20"/>
      <c r="AG77" s="19"/>
      <c r="AH77" s="18"/>
      <c r="AI77" s="132"/>
      <c r="AJ77" s="132"/>
    </row>
    <row r="78" spans="1:47" ht="12.75" thickBot="1" x14ac:dyDescent="0.25">
      <c r="A78" s="26" t="s">
        <v>152</v>
      </c>
      <c r="B78" s="25">
        <f t="shared" ref="B78:AB78" si="33">MIN(60,IF(B14="Deploy",60,MAX(0,B76-$B$80)))</f>
        <v>0</v>
      </c>
      <c r="C78" s="25">
        <f t="shared" si="33"/>
        <v>0</v>
      </c>
      <c r="D78" s="25">
        <f t="shared" si="33"/>
        <v>0</v>
      </c>
      <c r="E78" s="25">
        <f t="shared" si="33"/>
        <v>0</v>
      </c>
      <c r="F78" s="25">
        <f t="shared" si="33"/>
        <v>0</v>
      </c>
      <c r="G78" s="25">
        <f t="shared" si="33"/>
        <v>0</v>
      </c>
      <c r="H78" s="25">
        <f t="shared" si="33"/>
        <v>0</v>
      </c>
      <c r="I78" s="25">
        <f t="shared" si="33"/>
        <v>0</v>
      </c>
      <c r="J78" s="25">
        <f t="shared" si="33"/>
        <v>0</v>
      </c>
      <c r="K78" s="25">
        <f t="shared" si="33"/>
        <v>19.098863076872995</v>
      </c>
      <c r="L78" s="25">
        <f t="shared" si="33"/>
        <v>44.098863076872995</v>
      </c>
      <c r="M78" s="25">
        <f t="shared" si="33"/>
        <v>49.098863076872995</v>
      </c>
      <c r="N78" s="25">
        <f t="shared" si="33"/>
        <v>49.098863076872995</v>
      </c>
      <c r="O78" s="25">
        <f t="shared" si="33"/>
        <v>49.098863076872995</v>
      </c>
      <c r="P78" s="25">
        <f t="shared" si="33"/>
        <v>49.098863076872995</v>
      </c>
      <c r="Q78" s="25">
        <f t="shared" si="33"/>
        <v>49.098863076872995</v>
      </c>
      <c r="R78" s="25">
        <f t="shared" si="33"/>
        <v>60</v>
      </c>
      <c r="S78" s="25">
        <f t="shared" si="33"/>
        <v>60</v>
      </c>
      <c r="T78" s="25">
        <f t="shared" si="33"/>
        <v>60</v>
      </c>
      <c r="U78" s="25">
        <f t="shared" si="33"/>
        <v>60</v>
      </c>
      <c r="V78" s="25">
        <f t="shared" si="33"/>
        <v>60</v>
      </c>
      <c r="W78" s="25">
        <f t="shared" si="33"/>
        <v>60</v>
      </c>
      <c r="X78" s="25">
        <f t="shared" si="33"/>
        <v>58.098863076872995</v>
      </c>
      <c r="Y78" s="25">
        <f t="shared" si="33"/>
        <v>55.098863076872995</v>
      </c>
      <c r="Z78" s="25">
        <f t="shared" si="33"/>
        <v>49.098863076872995</v>
      </c>
      <c r="AA78" s="25">
        <f t="shared" si="33"/>
        <v>48.098863076872995</v>
      </c>
      <c r="AB78" s="24">
        <f t="shared" si="33"/>
        <v>45.098863076872995</v>
      </c>
      <c r="AC78" s="131">
        <f>MIN(60,IF(AC4="Deploy",60,MAX(0,AC76-$B$80)))</f>
        <v>0</v>
      </c>
      <c r="AD78" s="21"/>
      <c r="AE78" s="21"/>
      <c r="AF78" s="20"/>
      <c r="AG78" s="19"/>
      <c r="AH78" s="18"/>
      <c r="AI78" s="132"/>
      <c r="AJ78" s="132"/>
    </row>
    <row r="79" spans="1:47"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row>
    <row r="80" spans="1:47" x14ac:dyDescent="0.2">
      <c r="A80" s="137" t="s">
        <v>154</v>
      </c>
      <c r="B80" s="138">
        <f t="array" ref="B80">SQRT(SUM(POWER(AVERAGE(B76:AB76)-(B76:AB76),2))/COUNT(B76:AB76))*1</f>
        <v>35.901136923127005</v>
      </c>
      <c r="AD80" s="21"/>
      <c r="AE80" s="21"/>
      <c r="AF80" s="20"/>
      <c r="AG80" s="19"/>
      <c r="AH80" s="18"/>
      <c r="AI80" s="132"/>
      <c r="AJ80" s="132"/>
    </row>
    <row r="81" spans="1:36" ht="12.75" thickBot="1" x14ac:dyDescent="0.25">
      <c r="A81" s="139" t="s">
        <v>155</v>
      </c>
      <c r="B81" s="140">
        <f>B80/2</f>
        <v>17.950568461563503</v>
      </c>
      <c r="AI81" s="132"/>
      <c r="AJ81" s="132"/>
    </row>
    <row r="82" spans="1:36"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I82" s="132"/>
      <c r="AJ82" s="132"/>
    </row>
    <row r="83" spans="1:36" s="132" customFormat="1" ht="13.5" thickBot="1" x14ac:dyDescent="0.25">
      <c r="A83" s="407" t="s">
        <v>156</v>
      </c>
      <c r="B83" s="408"/>
      <c r="AC83" s="1"/>
    </row>
    <row r="84" spans="1:36" s="132" customFormat="1" ht="12.75" thickBot="1" x14ac:dyDescent="0.25">
      <c r="A84" s="415" t="s">
        <v>157</v>
      </c>
      <c r="B84" s="416"/>
      <c r="AC84" s="1"/>
    </row>
    <row r="85" spans="1:36" x14ac:dyDescent="0.2">
      <c r="A85" s="8" t="s">
        <v>158</v>
      </c>
      <c r="B85" s="14">
        <v>18</v>
      </c>
      <c r="AI85" s="132"/>
      <c r="AJ85" s="132"/>
    </row>
    <row r="86" spans="1:36" x14ac:dyDescent="0.2">
      <c r="A86" s="6" t="s">
        <v>159</v>
      </c>
      <c r="B86" s="13">
        <v>18</v>
      </c>
      <c r="AI86" s="132"/>
      <c r="AJ86" s="132"/>
    </row>
    <row r="87" spans="1:36" x14ac:dyDescent="0.2">
      <c r="A87" s="6" t="s">
        <v>160</v>
      </c>
      <c r="B87" s="12">
        <v>5</v>
      </c>
      <c r="AI87" s="132"/>
      <c r="AJ87" s="132"/>
    </row>
    <row r="88" spans="1:36" x14ac:dyDescent="0.2">
      <c r="A88" s="6" t="s">
        <v>161</v>
      </c>
      <c r="B88" s="12">
        <v>8</v>
      </c>
      <c r="AI88" s="132"/>
      <c r="AJ88" s="132"/>
    </row>
    <row r="89" spans="1:36" x14ac:dyDescent="0.2">
      <c r="A89" s="6" t="s">
        <v>162</v>
      </c>
      <c r="B89" s="12">
        <v>13</v>
      </c>
      <c r="AI89" s="132"/>
      <c r="AJ89" s="132"/>
    </row>
    <row r="90" spans="1:36" x14ac:dyDescent="0.2">
      <c r="A90" s="6" t="s">
        <v>163</v>
      </c>
      <c r="B90" s="12">
        <v>17</v>
      </c>
      <c r="AI90" s="132"/>
      <c r="AJ90" s="132"/>
    </row>
    <row r="91" spans="1:36" x14ac:dyDescent="0.2">
      <c r="A91" s="6" t="s">
        <v>164</v>
      </c>
      <c r="B91" s="12">
        <v>12</v>
      </c>
      <c r="AI91" s="132"/>
      <c r="AJ91" s="132"/>
    </row>
    <row r="92" spans="1:36" x14ac:dyDescent="0.2">
      <c r="A92" s="6" t="s">
        <v>165</v>
      </c>
      <c r="B92" s="12">
        <v>3</v>
      </c>
      <c r="AI92" s="132"/>
      <c r="AJ92" s="132"/>
    </row>
    <row r="93" spans="1:36" x14ac:dyDescent="0.2">
      <c r="A93" s="6" t="s">
        <v>166</v>
      </c>
      <c r="B93" s="12">
        <v>3</v>
      </c>
      <c r="AI93" s="132"/>
      <c r="AJ93" s="132"/>
    </row>
    <row r="94" spans="1:36" ht="12.75" thickBot="1" x14ac:dyDescent="0.25">
      <c r="A94" s="4" t="s">
        <v>167</v>
      </c>
      <c r="B94" s="11">
        <v>13</v>
      </c>
      <c r="AI94" s="132"/>
      <c r="AJ94" s="132"/>
    </row>
    <row r="95" spans="1:36" ht="12.75" thickBot="1" x14ac:dyDescent="0.25">
      <c r="AI95" s="132"/>
      <c r="AJ95" s="132"/>
    </row>
    <row r="96" spans="1:36" ht="13.5" thickBot="1" x14ac:dyDescent="0.25">
      <c r="A96" s="407" t="s">
        <v>168</v>
      </c>
      <c r="B96" s="408"/>
      <c r="AI96" s="132"/>
      <c r="AJ96" s="132"/>
    </row>
    <row r="97" spans="1:29"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row>
    <row r="98" spans="1:29"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row>
    <row r="99" spans="1:29" ht="12.75" thickBot="1" x14ac:dyDescent="0.25"/>
    <row r="100" spans="1:29" x14ac:dyDescent="0.2">
      <c r="A100" s="216" t="s">
        <v>172</v>
      </c>
      <c r="B100" s="400" t="s">
        <v>173</v>
      </c>
      <c r="C100" s="400"/>
      <c r="D100" s="401" t="s">
        <v>174</v>
      </c>
      <c r="E100" s="401"/>
      <c r="F100" s="402" t="s">
        <v>175</v>
      </c>
      <c r="G100" s="403"/>
      <c r="I100" s="217" t="s">
        <v>176</v>
      </c>
    </row>
    <row r="101" spans="1:29" x14ac:dyDescent="0.2">
      <c r="A101" s="181" t="s">
        <v>177</v>
      </c>
      <c r="B101" s="182"/>
      <c r="C101" s="182"/>
      <c r="D101" s="182"/>
      <c r="E101" s="182"/>
      <c r="F101" s="182"/>
      <c r="G101" s="183"/>
      <c r="I101" s="218" t="s">
        <v>44</v>
      </c>
    </row>
    <row r="102" spans="1:29" x14ac:dyDescent="0.2">
      <c r="A102" s="184" t="s">
        <v>178</v>
      </c>
      <c r="B102" s="185">
        <v>12</v>
      </c>
      <c r="C102" s="185">
        <v>12</v>
      </c>
      <c r="D102" s="186">
        <v>11</v>
      </c>
      <c r="E102" s="186">
        <v>9</v>
      </c>
      <c r="F102" s="187">
        <v>8</v>
      </c>
      <c r="G102" s="188">
        <v>0</v>
      </c>
    </row>
    <row r="103" spans="1:29" x14ac:dyDescent="0.2">
      <c r="A103" s="184" t="s">
        <v>179</v>
      </c>
      <c r="B103" s="185">
        <v>12</v>
      </c>
      <c r="C103" s="185">
        <v>9</v>
      </c>
      <c r="D103" s="186">
        <v>8</v>
      </c>
      <c r="E103" s="186">
        <v>7</v>
      </c>
      <c r="F103" s="187">
        <v>6</v>
      </c>
      <c r="G103" s="188">
        <v>0</v>
      </c>
    </row>
    <row r="104" spans="1:29" x14ac:dyDescent="0.2">
      <c r="A104" s="181" t="s">
        <v>126</v>
      </c>
      <c r="B104" s="189"/>
      <c r="C104" s="190"/>
      <c r="D104" s="190"/>
      <c r="E104" s="190"/>
      <c r="F104" s="190"/>
      <c r="G104" s="191"/>
    </row>
    <row r="105" spans="1:29" x14ac:dyDescent="0.2">
      <c r="A105" s="330" t="s">
        <v>180</v>
      </c>
      <c r="B105" s="192">
        <v>12</v>
      </c>
      <c r="C105" s="185">
        <f>ROUND(R39,0)</f>
        <v>7</v>
      </c>
      <c r="D105" s="186">
        <f t="shared" ref="D105:D114" si="34">C105-1</f>
        <v>6</v>
      </c>
      <c r="E105" s="186">
        <f>ROUND(H39,0)</f>
        <v>5</v>
      </c>
      <c r="F105" s="187">
        <v>4</v>
      </c>
      <c r="G105" s="193">
        <v>0</v>
      </c>
    </row>
    <row r="106" spans="1:29" x14ac:dyDescent="0.2">
      <c r="A106" s="330" t="s">
        <v>181</v>
      </c>
      <c r="B106" s="185">
        <v>12</v>
      </c>
      <c r="C106" s="185">
        <f t="shared" ref="C106:C112" si="35">ROUND(R40,0)</f>
        <v>2</v>
      </c>
      <c r="D106" s="186">
        <v>1</v>
      </c>
      <c r="E106" s="186">
        <f>ROUND(H40,0)</f>
        <v>1</v>
      </c>
      <c r="F106" s="187">
        <v>0</v>
      </c>
      <c r="G106" s="188">
        <v>0</v>
      </c>
    </row>
    <row r="107" spans="1:29" x14ac:dyDescent="0.2">
      <c r="A107" s="330" t="s">
        <v>182</v>
      </c>
      <c r="B107" s="185">
        <v>12</v>
      </c>
      <c r="C107" s="185">
        <f t="shared" si="35"/>
        <v>4</v>
      </c>
      <c r="D107" s="186">
        <f t="shared" si="34"/>
        <v>3</v>
      </c>
      <c r="E107" s="186"/>
      <c r="F107" s="187">
        <v>2</v>
      </c>
      <c r="G107" s="188">
        <v>0</v>
      </c>
    </row>
    <row r="108" spans="1:29" x14ac:dyDescent="0.2">
      <c r="A108" s="330" t="s">
        <v>183</v>
      </c>
      <c r="B108" s="185">
        <v>12</v>
      </c>
      <c r="C108" s="185">
        <f t="shared" si="35"/>
        <v>7</v>
      </c>
      <c r="D108" s="186">
        <f t="shared" si="34"/>
        <v>6</v>
      </c>
      <c r="E108" s="186">
        <f>ROUND(H42,0)</f>
        <v>5</v>
      </c>
      <c r="F108" s="187">
        <v>4</v>
      </c>
      <c r="G108" s="188">
        <v>0</v>
      </c>
    </row>
    <row r="109" spans="1:29" x14ac:dyDescent="0.2">
      <c r="A109" s="330" t="s">
        <v>184</v>
      </c>
      <c r="B109" s="185">
        <v>12</v>
      </c>
      <c r="C109" s="185">
        <f t="shared" si="35"/>
        <v>7</v>
      </c>
      <c r="D109" s="186">
        <f t="shared" si="34"/>
        <v>6</v>
      </c>
      <c r="E109" s="186">
        <f>ROUND(H43,0)</f>
        <v>5</v>
      </c>
      <c r="F109" s="187">
        <v>4</v>
      </c>
      <c r="G109" s="188">
        <v>0</v>
      </c>
    </row>
    <row r="110" spans="1:29" x14ac:dyDescent="0.2">
      <c r="A110" s="330" t="s">
        <v>185</v>
      </c>
      <c r="B110" s="185">
        <v>12</v>
      </c>
      <c r="C110" s="185">
        <f t="shared" si="35"/>
        <v>7</v>
      </c>
      <c r="D110" s="186">
        <f t="shared" si="34"/>
        <v>6</v>
      </c>
      <c r="E110" s="186">
        <f>ROUND(H44,0)</f>
        <v>5</v>
      </c>
      <c r="F110" s="187">
        <v>4</v>
      </c>
      <c r="G110" s="188">
        <v>0</v>
      </c>
    </row>
    <row r="111" spans="1:29" x14ac:dyDescent="0.2">
      <c r="A111" s="330" t="s">
        <v>186</v>
      </c>
      <c r="B111" s="185">
        <v>12</v>
      </c>
      <c r="C111" s="185">
        <f>ROUNDDOWN(R45,0)</f>
        <v>9</v>
      </c>
      <c r="D111" s="186">
        <f t="shared" si="34"/>
        <v>8</v>
      </c>
      <c r="E111" s="186">
        <f>ROUND(H45,0)</f>
        <v>3</v>
      </c>
      <c r="F111" s="187">
        <v>2</v>
      </c>
      <c r="G111" s="188">
        <v>0</v>
      </c>
    </row>
    <row r="112" spans="1:29" x14ac:dyDescent="0.2">
      <c r="A112" s="330" t="s">
        <v>187</v>
      </c>
      <c r="B112" s="185">
        <v>12</v>
      </c>
      <c r="C112" s="185">
        <f t="shared" si="35"/>
        <v>7</v>
      </c>
      <c r="D112" s="186">
        <f t="shared" si="34"/>
        <v>6</v>
      </c>
      <c r="E112" s="186">
        <v>5</v>
      </c>
      <c r="F112" s="187">
        <v>3</v>
      </c>
      <c r="G112" s="188">
        <v>0</v>
      </c>
    </row>
    <row r="113" spans="1:7" x14ac:dyDescent="0.2">
      <c r="A113" s="330" t="s">
        <v>188</v>
      </c>
      <c r="B113" s="185">
        <v>12</v>
      </c>
      <c r="C113" s="185">
        <f>ROUNDDOWN(R47,0)</f>
        <v>9</v>
      </c>
      <c r="D113" s="186">
        <f t="shared" si="34"/>
        <v>8</v>
      </c>
      <c r="E113" s="186">
        <f>ROUND(H47,0)</f>
        <v>3</v>
      </c>
      <c r="F113" s="187">
        <v>2</v>
      </c>
      <c r="G113" s="188">
        <v>0</v>
      </c>
    </row>
    <row r="114" spans="1:7" x14ac:dyDescent="0.2">
      <c r="A114" s="330" t="s">
        <v>189</v>
      </c>
      <c r="B114" s="185">
        <v>12</v>
      </c>
      <c r="C114" s="185">
        <f>ROUNDDOWN(R48,0)</f>
        <v>9</v>
      </c>
      <c r="D114" s="186">
        <f t="shared" si="34"/>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6</v>
      </c>
      <c r="C118" s="194">
        <v>6</v>
      </c>
      <c r="D118" s="195">
        <v>5</v>
      </c>
      <c r="E118" s="195">
        <v>4</v>
      </c>
      <c r="F118" s="196">
        <v>3</v>
      </c>
      <c r="G118" s="197">
        <v>0</v>
      </c>
    </row>
    <row r="119" spans="1:7" ht="12.75" thickBot="1" x14ac:dyDescent="0.25">
      <c r="A119" s="198" t="s">
        <v>191</v>
      </c>
      <c r="B119" s="199">
        <v>6</v>
      </c>
      <c r="C119" s="199">
        <v>4</v>
      </c>
      <c r="D119" s="200">
        <v>3</v>
      </c>
      <c r="E119" s="200">
        <v>3</v>
      </c>
      <c r="F119" s="201">
        <v>2</v>
      </c>
      <c r="G119"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6">A40</f>
        <v>Ready FA-18 E-F HARM Support Mission Systems (D)</v>
      </c>
      <c r="B125" s="336">
        <f>HLOOKUP($B$122,'FA-18EF Mission System Summary'!$B$1:$F$12,4,FALSE)</f>
        <v>0.16086486486486484</v>
      </c>
    </row>
    <row r="126" spans="1:7" x14ac:dyDescent="0.2">
      <c r="A126" s="335" t="str">
        <f t="shared" si="36"/>
        <v>Ready FA-18 E-F Missile Launch Mission Systems (E)</v>
      </c>
      <c r="B126" s="336">
        <f>HLOOKUP($B$122,'FA-18EF Mission System Summary'!$B$1:$F$12,5,FALSE)</f>
        <v>0.40079279279279273</v>
      </c>
    </row>
    <row r="127" spans="1:7" x14ac:dyDescent="0.2">
      <c r="A127" s="335" t="str">
        <f t="shared" si="36"/>
        <v>Ready FA-18 E-F Survivability Mission Systems (F)</v>
      </c>
      <c r="B127" s="336">
        <f>HLOOKUP($B$122,'FA-18EF Mission System Summary'!$B$1:$F$12,6,FALSE)</f>
        <v>0.68338738738738725</v>
      </c>
    </row>
    <row r="128" spans="1:7" x14ac:dyDescent="0.2">
      <c r="A128" s="335" t="str">
        <f t="shared" si="36"/>
        <v>Ready FA-18 E-F Lethality Mission Systems (G)</v>
      </c>
      <c r="B128" s="336">
        <f>HLOOKUP($B$122,'FA-18EF Mission System Summary'!$B$1:$F$12,7,FALSE)</f>
        <v>0.69506306306306287</v>
      </c>
    </row>
    <row r="129" spans="1:2" x14ac:dyDescent="0.2">
      <c r="A129" s="335" t="str">
        <f t="shared" si="36"/>
        <v>Ready FA-18 E-F Combat Communications Mission Systems (H)</v>
      </c>
      <c r="B129" s="336">
        <f>HLOOKUP($B$122,'FA-18EF Mission System Summary'!$B$1:$F$12,8,FALSE)</f>
        <v>0.69506306306306287</v>
      </c>
    </row>
    <row r="130" spans="1:2" x14ac:dyDescent="0.2">
      <c r="A130" s="335" t="str">
        <f t="shared" si="36"/>
        <v>Ready FA-18 E-F Air to Air Refueling Mission Systems (I)</v>
      </c>
      <c r="B130" s="336">
        <f>HLOOKUP($B$122,'FA-18EF Mission System Summary'!$B$1:$F$12,9,FALSE)</f>
        <v>0.35228828828828823</v>
      </c>
    </row>
    <row r="131" spans="1:2" x14ac:dyDescent="0.2">
      <c r="A131" s="335" t="str">
        <f t="shared" si="36"/>
        <v>Ready FA-18 E-F Tactical Navigation Mission Systems (J)</v>
      </c>
      <c r="B131" s="336">
        <f>HLOOKUP($B$122,'FA-18EF Mission System Summary'!$B$1:$F$12,10,FALSE)</f>
        <v>0.74241441441441436</v>
      </c>
    </row>
    <row r="132" spans="1:2" x14ac:dyDescent="0.2">
      <c r="A132" s="335" t="str">
        <f t="shared" si="36"/>
        <v>Ready FA-18 E-F Shipboard Mission Systems (K)</v>
      </c>
      <c r="B132" s="336">
        <f>HLOOKUP($B$122,'FA-18EF Mission System Summary'!$B$1:$F$12,11,FALSE)</f>
        <v>0.3286126126126126</v>
      </c>
    </row>
    <row r="133" spans="1:2" x14ac:dyDescent="0.2">
      <c r="A133" s="335" t="str">
        <f t="shared" si="36"/>
        <v>Ready FA-18 E-F IMC Flight Mission Systems (L)</v>
      </c>
      <c r="B133" s="336">
        <f>HLOOKUP($B$122,'FA-18EF Mission System Summary'!$B$1:$F$12,12,FALSE)</f>
        <v>1</v>
      </c>
    </row>
  </sheetData>
  <mergeCells count="15">
    <mergeCell ref="X16:AB16"/>
    <mergeCell ref="A73:AC73"/>
    <mergeCell ref="A83:B83"/>
    <mergeCell ref="A84:B84"/>
    <mergeCell ref="A1:G1"/>
    <mergeCell ref="M1:P1"/>
    <mergeCell ref="B16:E16"/>
    <mergeCell ref="F16:J16"/>
    <mergeCell ref="K16:M16"/>
    <mergeCell ref="N16:Q16"/>
    <mergeCell ref="B100:C100"/>
    <mergeCell ref="D100:E100"/>
    <mergeCell ref="F100:G100"/>
    <mergeCell ref="A96:B96"/>
    <mergeCell ref="R16:W16"/>
  </mergeCells>
  <conditionalFormatting sqref="C102:C104 C115:C119">
    <cfRule type="cellIs" dxfId="490" priority="46" operator="equal">
      <formula>B102</formula>
    </cfRule>
  </conditionalFormatting>
  <conditionalFormatting sqref="D102:E104 D115:E119">
    <cfRule type="cellIs" dxfId="489" priority="47" operator="equal">
      <formula>C102</formula>
    </cfRule>
  </conditionalFormatting>
  <conditionalFormatting sqref="F102">
    <cfRule type="cellIs" dxfId="488" priority="48" operator="equal">
      <formula>E102</formula>
    </cfRule>
  </conditionalFormatting>
  <conditionalFormatting sqref="F103:F104 F115:F119">
    <cfRule type="cellIs" dxfId="487" priority="49" operator="equal">
      <formula>G103</formula>
    </cfRule>
    <cfRule type="cellIs" dxfId="486" priority="55" operator="equal">
      <formula>E103</formula>
    </cfRule>
  </conditionalFormatting>
  <conditionalFormatting sqref="E102:E103">
    <cfRule type="cellIs" dxfId="485" priority="57" operator="equal">
      <formula>D102</formula>
    </cfRule>
  </conditionalFormatting>
  <conditionalFormatting sqref="F102">
    <cfRule type="cellIs" dxfId="484" priority="56" operator="equal">
      <formula>E102</formula>
    </cfRule>
  </conditionalFormatting>
  <conditionalFormatting sqref="C102">
    <cfRule type="cellIs" dxfId="483" priority="84" operator="equal">
      <formula>B102</formula>
    </cfRule>
  </conditionalFormatting>
  <conditionalFormatting sqref="D102">
    <cfRule type="cellIs" dxfId="482" priority="54" operator="equal">
      <formula>C102</formula>
    </cfRule>
  </conditionalFormatting>
  <conditionalFormatting sqref="E102:E103">
    <cfRule type="cellIs" dxfId="481" priority="53" operator="equal">
      <formula>D102</formula>
    </cfRule>
  </conditionalFormatting>
  <conditionalFormatting sqref="F102">
    <cfRule type="cellIs" dxfId="480" priority="52" operator="equal">
      <formula>E102</formula>
    </cfRule>
  </conditionalFormatting>
  <conditionalFormatting sqref="C102">
    <cfRule type="cellIs" dxfId="479" priority="51" operator="equal">
      <formula>B102</formula>
    </cfRule>
  </conditionalFormatting>
  <conditionalFormatting sqref="D102">
    <cfRule type="cellIs" dxfId="478" priority="50" operator="equal">
      <formula>C102</formula>
    </cfRule>
  </conditionalFormatting>
  <conditionalFormatting sqref="E102:E103">
    <cfRule type="cellIs" dxfId="477" priority="58" operator="equal">
      <formula>D102</formula>
    </cfRule>
  </conditionalFormatting>
  <conditionalFormatting sqref="D106:D114">
    <cfRule type="cellIs" dxfId="476" priority="5" operator="equal">
      <formula>C106</formula>
    </cfRule>
  </conditionalFormatting>
  <conditionalFormatting sqref="F106:F114">
    <cfRule type="cellIs" dxfId="475" priority="4" operator="equal">
      <formula>G106</formula>
    </cfRule>
    <cfRule type="cellIs" dxfId="474" priority="6" operator="equal">
      <formula>E106</formula>
    </cfRule>
  </conditionalFormatting>
  <conditionalFormatting sqref="C105:C114">
    <cfRule type="cellIs" dxfId="473" priority="3" operator="equal">
      <formula>B105</formula>
    </cfRule>
  </conditionalFormatting>
  <conditionalFormatting sqref="D105:E105 E106:E114">
    <cfRule type="cellIs" dxfId="472" priority="1" operator="equal">
      <formula>C105</formula>
    </cfRule>
  </conditionalFormatting>
  <conditionalFormatting sqref="F105">
    <cfRule type="cellIs" dxfId="471" priority="2" operator="equal">
      <formula>G105</formula>
    </cfRule>
    <cfRule type="cellIs" dxfId="470" priority="7" operator="equal">
      <formula>E105</formula>
    </cfRule>
  </conditionalFormatting>
  <hyperlinks>
    <hyperlink ref="H2" location="'VFA (12E 18 Crew 6 ARS)'!A119" display="AMFOM" xr:uid="{00000000-0004-0000-0600-000000000000}"/>
    <hyperlink ref="I101" location="Inventory!A1" display="Inventory" xr:uid="{00000000-0004-0000-0600-000001000000}"/>
    <hyperlink ref="I100" location="'VFA (12E 18 Crew 6 ARS)'!A1" display="Top" xr:uid="{00000000-0004-0000-0600-000002000000}"/>
    <hyperlink ref="H1" location="Inventory!A1" display="Inventory" xr:uid="{00000000-0004-0000-0600-000003000000}"/>
  </hyperlinks>
  <printOptions horizontalCentered="1" verticalCentered="1"/>
  <pageMargins left="0.5" right="0.25" top="0.5" bottom="0.5" header="0.5" footer="0.5"/>
  <pageSetup scale="33"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U133"/>
  <sheetViews>
    <sheetView showGridLines="0" topLeftCell="A17" zoomScaleNormal="100" zoomScaleSheetLayoutView="100" workbookViewId="0">
      <selection activeCell="B39" sqref="B39:AC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199</v>
      </c>
      <c r="B1" s="417"/>
      <c r="C1" s="417"/>
      <c r="D1" s="417"/>
      <c r="E1" s="417"/>
      <c r="F1" s="417"/>
      <c r="G1" s="417"/>
      <c r="H1" s="304" t="s">
        <v>44</v>
      </c>
      <c r="I1" s="104"/>
      <c r="K1" s="87"/>
      <c r="L1" s="148" t="s">
        <v>45</v>
      </c>
      <c r="M1" s="404">
        <v>44835</v>
      </c>
      <c r="N1" s="405"/>
      <c r="O1" s="406"/>
      <c r="P1" s="406"/>
      <c r="AC1" s="104" t="s">
        <v>46</v>
      </c>
      <c r="AD1" s="104">
        <v>9.06</v>
      </c>
    </row>
    <row r="2" spans="1:34" s="76" customFormat="1" ht="12.75" x14ac:dyDescent="0.2">
      <c r="A2" s="80" t="s">
        <v>47</v>
      </c>
      <c r="B2" s="81">
        <v>12</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1.5</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18</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486</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324</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18</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111.60000000000001</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36</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121"/>
      <c r="AD17" s="32"/>
      <c r="AE17" s="32"/>
      <c r="AF17" s="32"/>
      <c r="AG17" s="32"/>
      <c r="AH17" s="32"/>
    </row>
    <row r="18" spans="1:34" s="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9"/>
      <c r="AF18" s="10"/>
      <c r="AG18" s="67"/>
      <c r="AH18" s="66"/>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162</v>
      </c>
      <c r="C21" s="174">
        <f t="shared" si="1"/>
        <v>162</v>
      </c>
      <c r="D21" s="174">
        <f t="shared" si="1"/>
        <v>162</v>
      </c>
      <c r="E21" s="174">
        <f t="shared" si="1"/>
        <v>162</v>
      </c>
      <c r="F21" s="174">
        <f t="shared" si="1"/>
        <v>162</v>
      </c>
      <c r="G21" s="174">
        <f t="shared" si="1"/>
        <v>162</v>
      </c>
      <c r="H21" s="174">
        <f t="shared" si="1"/>
        <v>178.20000000000002</v>
      </c>
      <c r="I21" s="174">
        <f t="shared" si="1"/>
        <v>194.4</v>
      </c>
      <c r="J21" s="174">
        <f t="shared" si="1"/>
        <v>210.6</v>
      </c>
      <c r="K21" s="174">
        <f t="shared" si="1"/>
        <v>226.79999999999998</v>
      </c>
      <c r="L21" s="174">
        <f t="shared" si="1"/>
        <v>226.79999999999998</v>
      </c>
      <c r="M21" s="174">
        <f t="shared" si="1"/>
        <v>226.79999999999998</v>
      </c>
      <c r="N21" s="174">
        <f t="shared" si="1"/>
        <v>226.79999999999998</v>
      </c>
      <c r="O21" s="174">
        <f t="shared" si="1"/>
        <v>226.79999999999998</v>
      </c>
      <c r="P21" s="174">
        <f t="shared" si="1"/>
        <v>226.79999999999998</v>
      </c>
      <c r="Q21" s="174">
        <f t="shared" si="1"/>
        <v>129.6</v>
      </c>
      <c r="R21" s="174">
        <f t="shared" si="1"/>
        <v>259.2</v>
      </c>
      <c r="S21" s="174">
        <f t="shared" si="1"/>
        <v>259.2</v>
      </c>
      <c r="T21" s="174">
        <f t="shared" si="1"/>
        <v>259.2</v>
      </c>
      <c r="U21" s="174">
        <f t="shared" si="1"/>
        <v>259.2</v>
      </c>
      <c r="V21" s="174">
        <f t="shared" si="1"/>
        <v>259.2</v>
      </c>
      <c r="W21" s="174">
        <f t="shared" si="1"/>
        <v>226.79999999999998</v>
      </c>
      <c r="X21" s="174">
        <f t="shared" si="1"/>
        <v>129.6</v>
      </c>
      <c r="Y21" s="174">
        <f t="shared" si="1"/>
        <v>194.4</v>
      </c>
      <c r="Z21" s="174">
        <f t="shared" si="1"/>
        <v>194.4</v>
      </c>
      <c r="AA21" s="174">
        <f t="shared" si="1"/>
        <v>194.4</v>
      </c>
      <c r="AB21" s="175">
        <f t="shared" si="1"/>
        <v>194.4</v>
      </c>
      <c r="AC21" s="65">
        <f>AC19*$B$8</f>
        <v>129.6</v>
      </c>
      <c r="AD21" s="52"/>
      <c r="AE21" s="52"/>
      <c r="AF21" s="52"/>
      <c r="AG21" s="52"/>
      <c r="AH21" s="52"/>
    </row>
    <row r="22" spans="1:34" s="15" customFormat="1" x14ac:dyDescent="0.2">
      <c r="A22" s="51" t="s">
        <v>110</v>
      </c>
      <c r="B22" s="63">
        <f t="shared" ref="B22:AC22" si="2">B21*$B$5</f>
        <v>243</v>
      </c>
      <c r="C22" s="63">
        <f t="shared" si="2"/>
        <v>243</v>
      </c>
      <c r="D22" s="63">
        <f t="shared" si="2"/>
        <v>243</v>
      </c>
      <c r="E22" s="63">
        <f t="shared" si="2"/>
        <v>243</v>
      </c>
      <c r="F22" s="63">
        <f t="shared" si="2"/>
        <v>243</v>
      </c>
      <c r="G22" s="63">
        <f t="shared" si="2"/>
        <v>243</v>
      </c>
      <c r="H22" s="63">
        <f t="shared" si="2"/>
        <v>267.3</v>
      </c>
      <c r="I22" s="63">
        <f t="shared" si="2"/>
        <v>291.60000000000002</v>
      </c>
      <c r="J22" s="63">
        <f t="shared" si="2"/>
        <v>315.89999999999998</v>
      </c>
      <c r="K22" s="63">
        <f t="shared" si="2"/>
        <v>340.2</v>
      </c>
      <c r="L22" s="63">
        <f t="shared" si="2"/>
        <v>340.2</v>
      </c>
      <c r="M22" s="63">
        <f t="shared" si="2"/>
        <v>340.2</v>
      </c>
      <c r="N22" s="63">
        <f t="shared" si="2"/>
        <v>340.2</v>
      </c>
      <c r="O22" s="63">
        <f t="shared" si="2"/>
        <v>340.2</v>
      </c>
      <c r="P22" s="63">
        <f t="shared" si="2"/>
        <v>340.2</v>
      </c>
      <c r="Q22" s="63">
        <f t="shared" si="2"/>
        <v>194.39999999999998</v>
      </c>
      <c r="R22" s="63">
        <f t="shared" si="2"/>
        <v>388.79999999999995</v>
      </c>
      <c r="S22" s="63">
        <f t="shared" si="2"/>
        <v>388.79999999999995</v>
      </c>
      <c r="T22" s="63">
        <f t="shared" si="2"/>
        <v>388.79999999999995</v>
      </c>
      <c r="U22" s="63">
        <f t="shared" si="2"/>
        <v>388.79999999999995</v>
      </c>
      <c r="V22" s="63">
        <f t="shared" si="2"/>
        <v>388.79999999999995</v>
      </c>
      <c r="W22" s="63">
        <f t="shared" si="2"/>
        <v>340.2</v>
      </c>
      <c r="X22" s="63">
        <f t="shared" si="2"/>
        <v>194.39999999999998</v>
      </c>
      <c r="Y22" s="63">
        <f t="shared" si="2"/>
        <v>291.60000000000002</v>
      </c>
      <c r="Z22" s="63">
        <f t="shared" si="2"/>
        <v>291.60000000000002</v>
      </c>
      <c r="AA22" s="63">
        <f t="shared" si="2"/>
        <v>291.60000000000002</v>
      </c>
      <c r="AB22" s="62">
        <f t="shared" si="2"/>
        <v>291.60000000000002</v>
      </c>
      <c r="AC22" s="63">
        <f t="shared" si="2"/>
        <v>194.39999999999998</v>
      </c>
      <c r="AD22" s="61"/>
      <c r="AE22" s="61"/>
      <c r="AF22" s="61"/>
      <c r="AG22" s="61"/>
      <c r="AH22" s="61"/>
    </row>
    <row r="23" spans="1:34" s="15" customFormat="1" x14ac:dyDescent="0.2">
      <c r="A23" s="51" t="s">
        <v>111</v>
      </c>
      <c r="B23" s="143">
        <f>$B$9</f>
        <v>18</v>
      </c>
      <c r="C23" s="143">
        <f t="shared" ref="C23:AC23" si="3">$B$9</f>
        <v>18</v>
      </c>
      <c r="D23" s="143">
        <f t="shared" si="3"/>
        <v>18</v>
      </c>
      <c r="E23" s="143">
        <f t="shared" si="3"/>
        <v>18</v>
      </c>
      <c r="F23" s="143">
        <f t="shared" si="3"/>
        <v>18</v>
      </c>
      <c r="G23" s="143">
        <f t="shared" si="3"/>
        <v>18</v>
      </c>
      <c r="H23" s="143">
        <f t="shared" si="3"/>
        <v>18</v>
      </c>
      <c r="I23" s="143">
        <f t="shared" si="3"/>
        <v>18</v>
      </c>
      <c r="J23" s="143">
        <f t="shared" si="3"/>
        <v>18</v>
      </c>
      <c r="K23" s="143">
        <f t="shared" si="3"/>
        <v>18</v>
      </c>
      <c r="L23" s="143">
        <f t="shared" si="3"/>
        <v>18</v>
      </c>
      <c r="M23" s="143">
        <f t="shared" si="3"/>
        <v>18</v>
      </c>
      <c r="N23" s="143">
        <f t="shared" si="3"/>
        <v>18</v>
      </c>
      <c r="O23" s="143">
        <f t="shared" si="3"/>
        <v>18</v>
      </c>
      <c r="P23" s="143">
        <f t="shared" si="3"/>
        <v>18</v>
      </c>
      <c r="Q23" s="143">
        <f t="shared" si="3"/>
        <v>18</v>
      </c>
      <c r="R23" s="143">
        <f t="shared" si="3"/>
        <v>18</v>
      </c>
      <c r="S23" s="143">
        <f t="shared" si="3"/>
        <v>18</v>
      </c>
      <c r="T23" s="143">
        <f t="shared" si="3"/>
        <v>18</v>
      </c>
      <c r="U23" s="143">
        <f t="shared" si="3"/>
        <v>18</v>
      </c>
      <c r="V23" s="143">
        <f t="shared" si="3"/>
        <v>18</v>
      </c>
      <c r="W23" s="143">
        <f t="shared" si="3"/>
        <v>18</v>
      </c>
      <c r="X23" s="143">
        <f t="shared" si="3"/>
        <v>18</v>
      </c>
      <c r="Y23" s="143">
        <f t="shared" si="3"/>
        <v>18</v>
      </c>
      <c r="Z23" s="143">
        <f t="shared" si="3"/>
        <v>18</v>
      </c>
      <c r="AA23" s="143">
        <f t="shared" si="3"/>
        <v>18</v>
      </c>
      <c r="AB23" s="147">
        <f t="shared" si="3"/>
        <v>18</v>
      </c>
      <c r="AC23" s="143">
        <f t="shared" si="3"/>
        <v>18</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111.60000000000001</v>
      </c>
      <c r="K24" s="143">
        <f t="shared" si="4"/>
        <v>0</v>
      </c>
      <c r="L24" s="143">
        <f t="shared" si="4"/>
        <v>111.60000000000001</v>
      </c>
      <c r="M24" s="143">
        <f t="shared" si="4"/>
        <v>111.60000000000001</v>
      </c>
      <c r="N24" s="143">
        <f t="shared" si="4"/>
        <v>0</v>
      </c>
      <c r="O24" s="143">
        <f t="shared" si="4"/>
        <v>0</v>
      </c>
      <c r="P24" s="143">
        <f t="shared" si="4"/>
        <v>111.60000000000001</v>
      </c>
      <c r="Q24" s="143">
        <f t="shared" si="4"/>
        <v>0</v>
      </c>
      <c r="R24" s="143">
        <f t="shared" si="4"/>
        <v>111.60000000000001</v>
      </c>
      <c r="S24" s="143">
        <f t="shared" si="4"/>
        <v>111.60000000000001</v>
      </c>
      <c r="T24" s="143">
        <f t="shared" si="4"/>
        <v>111.60000000000001</v>
      </c>
      <c r="U24" s="143">
        <f t="shared" si="4"/>
        <v>111.60000000000001</v>
      </c>
      <c r="V24" s="143">
        <f t="shared" si="4"/>
        <v>111.60000000000001</v>
      </c>
      <c r="W24" s="143">
        <f t="shared" si="4"/>
        <v>111.60000000000001</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261</v>
      </c>
      <c r="C25" s="63">
        <f t="shared" ref="C25:AB25" si="5">C21*$B$5+SUM(C23:C24)</f>
        <v>261</v>
      </c>
      <c r="D25" s="63">
        <f t="shared" si="5"/>
        <v>261</v>
      </c>
      <c r="E25" s="63">
        <f t="shared" si="5"/>
        <v>261</v>
      </c>
      <c r="F25" s="63">
        <f t="shared" si="5"/>
        <v>261</v>
      </c>
      <c r="G25" s="63">
        <f t="shared" si="5"/>
        <v>261</v>
      </c>
      <c r="H25" s="63">
        <f t="shared" si="5"/>
        <v>285.3</v>
      </c>
      <c r="I25" s="63">
        <f t="shared" si="5"/>
        <v>309.60000000000002</v>
      </c>
      <c r="J25" s="63">
        <f t="shared" si="5"/>
        <v>445.5</v>
      </c>
      <c r="K25" s="63">
        <f t="shared" si="5"/>
        <v>358.2</v>
      </c>
      <c r="L25" s="63">
        <f t="shared" si="5"/>
        <v>469.8</v>
      </c>
      <c r="M25" s="63">
        <f t="shared" si="5"/>
        <v>469.8</v>
      </c>
      <c r="N25" s="63">
        <f t="shared" si="5"/>
        <v>358.2</v>
      </c>
      <c r="O25" s="63">
        <f t="shared" si="5"/>
        <v>358.2</v>
      </c>
      <c r="P25" s="63">
        <f t="shared" si="5"/>
        <v>469.8</v>
      </c>
      <c r="Q25" s="63">
        <f t="shared" si="5"/>
        <v>212.39999999999998</v>
      </c>
      <c r="R25" s="63">
        <f t="shared" si="5"/>
        <v>518.4</v>
      </c>
      <c r="S25" s="63">
        <f t="shared" si="5"/>
        <v>518.4</v>
      </c>
      <c r="T25" s="63">
        <f t="shared" si="5"/>
        <v>518.4</v>
      </c>
      <c r="U25" s="63">
        <f t="shared" si="5"/>
        <v>518.4</v>
      </c>
      <c r="V25" s="63">
        <f t="shared" si="5"/>
        <v>518.4</v>
      </c>
      <c r="W25" s="63">
        <f t="shared" si="5"/>
        <v>469.8</v>
      </c>
      <c r="X25" s="63">
        <f t="shared" si="5"/>
        <v>212.39999999999998</v>
      </c>
      <c r="Y25" s="63">
        <f t="shared" si="5"/>
        <v>309.60000000000002</v>
      </c>
      <c r="Z25" s="63">
        <f t="shared" si="5"/>
        <v>309.60000000000002</v>
      </c>
      <c r="AA25" s="63">
        <f t="shared" si="5"/>
        <v>309.60000000000002</v>
      </c>
      <c r="AB25" s="62">
        <f t="shared" si="5"/>
        <v>309.60000000000002</v>
      </c>
      <c r="AC25" s="63">
        <f>AC21*$B$5+SUM(AC23:AC24)</f>
        <v>212.39999999999998</v>
      </c>
      <c r="AD25" s="61"/>
      <c r="AE25" s="61"/>
      <c r="AF25" s="61"/>
      <c r="AG25" s="61"/>
      <c r="AH25" s="61"/>
    </row>
    <row r="26" spans="1:34" s="15" customFormat="1" x14ac:dyDescent="0.2">
      <c r="A26" s="40" t="s">
        <v>114</v>
      </c>
      <c r="B26" s="60">
        <f t="shared" ref="B26:AC26" si="6">-IF(ISBLANK(B97),0,MIN(B$22*$H$10,B$22-$B$7*$H$9))</f>
        <v>-48.599999999999994</v>
      </c>
      <c r="C26" s="60">
        <f t="shared" si="6"/>
        <v>-48.599999999999994</v>
      </c>
      <c r="D26" s="60">
        <f t="shared" si="6"/>
        <v>-48.599999999999994</v>
      </c>
      <c r="E26" s="60">
        <f t="shared" si="6"/>
        <v>0</v>
      </c>
      <c r="F26" s="60">
        <f t="shared" si="6"/>
        <v>-48.599999999999994</v>
      </c>
      <c r="G26" s="60">
        <f t="shared" si="6"/>
        <v>-48.599999999999994</v>
      </c>
      <c r="H26" s="60">
        <f t="shared" si="6"/>
        <v>-72.900000000000006</v>
      </c>
      <c r="I26" s="60">
        <f t="shared" si="6"/>
        <v>-81.64800000000001</v>
      </c>
      <c r="J26" s="60">
        <f t="shared" si="6"/>
        <v>0</v>
      </c>
      <c r="K26" s="60">
        <f t="shared" si="6"/>
        <v>0</v>
      </c>
      <c r="L26" s="60">
        <f t="shared" si="6"/>
        <v>0</v>
      </c>
      <c r="M26" s="60">
        <f t="shared" si="6"/>
        <v>0</v>
      </c>
      <c r="N26" s="60">
        <f t="shared" si="6"/>
        <v>-95.256</v>
      </c>
      <c r="O26" s="60">
        <f t="shared" si="6"/>
        <v>-95.256</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-81.64800000000001</v>
      </c>
      <c r="Z26" s="60">
        <f t="shared" si="6"/>
        <v>-81.64800000000001</v>
      </c>
      <c r="AA26" s="60">
        <f t="shared" si="6"/>
        <v>-81.64800000000001</v>
      </c>
      <c r="AB26" s="59">
        <f t="shared" si="6"/>
        <v>-81.64800000000001</v>
      </c>
      <c r="AC26" s="60">
        <f t="shared" si="6"/>
        <v>2.8421709430404007E-14</v>
      </c>
      <c r="AD26" s="61"/>
      <c r="AE26" s="61"/>
      <c r="AF26" s="61"/>
      <c r="AG26" s="61"/>
      <c r="AH26" s="61"/>
    </row>
    <row r="27" spans="1:34" s="15" customFormat="1" x14ac:dyDescent="0.2">
      <c r="A27" s="51" t="s">
        <v>115</v>
      </c>
      <c r="B27" s="60">
        <f t="shared" ref="B27:AC27" si="7">SUM(B25:B26)</f>
        <v>212.4</v>
      </c>
      <c r="C27" s="60">
        <f t="shared" si="7"/>
        <v>212.4</v>
      </c>
      <c r="D27" s="60">
        <f t="shared" si="7"/>
        <v>212.4</v>
      </c>
      <c r="E27" s="60">
        <f t="shared" si="7"/>
        <v>261</v>
      </c>
      <c r="F27" s="60">
        <f t="shared" si="7"/>
        <v>212.4</v>
      </c>
      <c r="G27" s="60">
        <f t="shared" si="7"/>
        <v>212.4</v>
      </c>
      <c r="H27" s="60">
        <f t="shared" si="7"/>
        <v>212.4</v>
      </c>
      <c r="I27" s="60">
        <f t="shared" si="7"/>
        <v>227.952</v>
      </c>
      <c r="J27" s="60">
        <f t="shared" si="7"/>
        <v>445.5</v>
      </c>
      <c r="K27" s="60">
        <f t="shared" si="7"/>
        <v>358.2</v>
      </c>
      <c r="L27" s="60">
        <f t="shared" si="7"/>
        <v>469.8</v>
      </c>
      <c r="M27" s="60">
        <f t="shared" si="7"/>
        <v>469.8</v>
      </c>
      <c r="N27" s="60">
        <f t="shared" si="7"/>
        <v>262.94399999999996</v>
      </c>
      <c r="O27" s="60">
        <f t="shared" si="7"/>
        <v>262.94399999999996</v>
      </c>
      <c r="P27" s="60">
        <f t="shared" si="7"/>
        <v>469.8</v>
      </c>
      <c r="Q27" s="60">
        <f t="shared" si="7"/>
        <v>212.39999999999998</v>
      </c>
      <c r="R27" s="60">
        <f t="shared" si="7"/>
        <v>518.4</v>
      </c>
      <c r="S27" s="60">
        <f t="shared" si="7"/>
        <v>518.4</v>
      </c>
      <c r="T27" s="60">
        <f t="shared" si="7"/>
        <v>518.4</v>
      </c>
      <c r="U27" s="60">
        <f t="shared" si="7"/>
        <v>518.4</v>
      </c>
      <c r="V27" s="60">
        <f t="shared" si="7"/>
        <v>518.4</v>
      </c>
      <c r="W27" s="60">
        <f t="shared" si="7"/>
        <v>469.8</v>
      </c>
      <c r="X27" s="60">
        <f t="shared" si="7"/>
        <v>212.39999999999998</v>
      </c>
      <c r="Y27" s="60">
        <f t="shared" si="7"/>
        <v>227.952</v>
      </c>
      <c r="Z27" s="60">
        <f t="shared" si="7"/>
        <v>227.952</v>
      </c>
      <c r="AA27" s="60">
        <f t="shared" si="7"/>
        <v>227.952</v>
      </c>
      <c r="AB27" s="59">
        <f t="shared" si="7"/>
        <v>227.952</v>
      </c>
      <c r="AC27" s="60">
        <f t="shared" si="7"/>
        <v>212.4</v>
      </c>
      <c r="AD27" s="61"/>
      <c r="AE27" s="61"/>
      <c r="AF27" s="61"/>
      <c r="AG27" s="61"/>
      <c r="AH27" s="61"/>
    </row>
    <row r="28" spans="1:34" s="15" customFormat="1" x14ac:dyDescent="0.2">
      <c r="A28" s="40" t="s">
        <v>116</v>
      </c>
      <c r="B28" s="60">
        <f>AVERAGE(AA22:AB22,B22)</f>
        <v>275.40000000000003</v>
      </c>
      <c r="C28" s="60">
        <f>AVERAGE(AB22,B22:C22)</f>
        <v>259.2</v>
      </c>
      <c r="D28" s="60">
        <f t="shared" ref="D28:AB28" si="8">AVERAGE(B22:D22)</f>
        <v>243</v>
      </c>
      <c r="E28" s="60">
        <f t="shared" si="8"/>
        <v>243</v>
      </c>
      <c r="F28" s="60">
        <f t="shared" si="8"/>
        <v>243</v>
      </c>
      <c r="G28" s="60">
        <f t="shared" si="8"/>
        <v>243</v>
      </c>
      <c r="H28" s="60">
        <f t="shared" si="8"/>
        <v>251.1</v>
      </c>
      <c r="I28" s="60">
        <f t="shared" si="8"/>
        <v>267.3</v>
      </c>
      <c r="J28" s="60">
        <f t="shared" si="8"/>
        <v>291.60000000000002</v>
      </c>
      <c r="K28" s="60">
        <f t="shared" si="8"/>
        <v>315.90000000000003</v>
      </c>
      <c r="L28" s="60">
        <f t="shared" si="8"/>
        <v>332.09999999999997</v>
      </c>
      <c r="M28" s="60">
        <f t="shared" si="8"/>
        <v>340.2</v>
      </c>
      <c r="N28" s="60">
        <f t="shared" si="8"/>
        <v>340.2</v>
      </c>
      <c r="O28" s="60">
        <f t="shared" si="8"/>
        <v>340.2</v>
      </c>
      <c r="P28" s="60">
        <f t="shared" si="8"/>
        <v>340.2</v>
      </c>
      <c r="Q28" s="60">
        <f t="shared" si="8"/>
        <v>291.59999999999997</v>
      </c>
      <c r="R28" s="60">
        <f t="shared" si="8"/>
        <v>307.79999999999995</v>
      </c>
      <c r="S28" s="60">
        <f t="shared" si="8"/>
        <v>323.99999999999994</v>
      </c>
      <c r="T28" s="60">
        <f t="shared" si="8"/>
        <v>388.79999999999995</v>
      </c>
      <c r="U28" s="60">
        <f t="shared" si="8"/>
        <v>388.79999999999995</v>
      </c>
      <c r="V28" s="60">
        <f t="shared" si="8"/>
        <v>388.79999999999995</v>
      </c>
      <c r="W28" s="60">
        <f t="shared" si="8"/>
        <v>372.59999999999997</v>
      </c>
      <c r="X28" s="60">
        <f t="shared" si="8"/>
        <v>307.8</v>
      </c>
      <c r="Y28" s="60">
        <f t="shared" si="8"/>
        <v>275.39999999999998</v>
      </c>
      <c r="Z28" s="60">
        <f t="shared" si="8"/>
        <v>259.2</v>
      </c>
      <c r="AA28" s="60">
        <f t="shared" si="8"/>
        <v>291.60000000000002</v>
      </c>
      <c r="AB28" s="59">
        <f t="shared" si="8"/>
        <v>291.60000000000002</v>
      </c>
      <c r="AC28" s="60">
        <f>SUM(AC25:AC26)</f>
        <v>212.4</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c r="AD29" s="32"/>
      <c r="AE29" s="32"/>
      <c r="AF29" s="32"/>
      <c r="AG29" s="32"/>
      <c r="AH29" s="32"/>
    </row>
    <row r="30" spans="1:34" s="15" customFormat="1" x14ac:dyDescent="0.2">
      <c r="A30" s="40" t="s">
        <v>118</v>
      </c>
      <c r="B30" s="60">
        <f t="shared" ref="B30:AC30" si="9">IF(ISBLANK(B97),0,$B$11)</f>
        <v>36</v>
      </c>
      <c r="C30" s="60">
        <f t="shared" si="9"/>
        <v>36</v>
      </c>
      <c r="D30" s="60">
        <f t="shared" si="9"/>
        <v>36</v>
      </c>
      <c r="E30" s="60">
        <f t="shared" si="9"/>
        <v>0</v>
      </c>
      <c r="F30" s="60">
        <f t="shared" si="9"/>
        <v>36</v>
      </c>
      <c r="G30" s="60">
        <f t="shared" si="9"/>
        <v>36</v>
      </c>
      <c r="H30" s="60">
        <f t="shared" si="9"/>
        <v>36</v>
      </c>
      <c r="I30" s="60">
        <f t="shared" si="9"/>
        <v>36</v>
      </c>
      <c r="J30" s="60">
        <f t="shared" si="9"/>
        <v>0</v>
      </c>
      <c r="K30" s="60">
        <f t="shared" si="9"/>
        <v>0</v>
      </c>
      <c r="L30" s="60">
        <f t="shared" si="9"/>
        <v>0</v>
      </c>
      <c r="M30" s="60">
        <f t="shared" si="9"/>
        <v>0</v>
      </c>
      <c r="N30" s="60">
        <f t="shared" si="9"/>
        <v>36</v>
      </c>
      <c r="O30" s="60">
        <f t="shared" si="9"/>
        <v>36</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36</v>
      </c>
      <c r="Z30" s="60">
        <f t="shared" si="9"/>
        <v>36</v>
      </c>
      <c r="AA30" s="60">
        <f t="shared" si="9"/>
        <v>36</v>
      </c>
      <c r="AB30" s="59">
        <f t="shared" si="9"/>
        <v>36</v>
      </c>
      <c r="AC30" s="63">
        <f t="shared" si="9"/>
        <v>36</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122"/>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0.45499579579579574</v>
      </c>
      <c r="C34" s="223">
        <f t="shared" ref="C34:AC34" si="11">((C36*$B$123)/$B$2)</f>
        <v>0.45499579579579574</v>
      </c>
      <c r="D34" s="223">
        <f t="shared" si="11"/>
        <v>0.45499579579579574</v>
      </c>
      <c r="E34" s="223">
        <f t="shared" si="11"/>
        <v>0.45499579579579574</v>
      </c>
      <c r="F34" s="223">
        <f t="shared" si="11"/>
        <v>0.45499579579579574</v>
      </c>
      <c r="G34" s="223">
        <f t="shared" si="11"/>
        <v>0.45499579579579574</v>
      </c>
      <c r="H34" s="223">
        <f t="shared" si="11"/>
        <v>0.51999519519519521</v>
      </c>
      <c r="I34" s="223">
        <f t="shared" si="11"/>
        <v>0.51999519519519521</v>
      </c>
      <c r="J34" s="223">
        <f t="shared" si="11"/>
        <v>0.51999519519519521</v>
      </c>
      <c r="K34" s="223">
        <f t="shared" si="11"/>
        <v>0.58499459459459457</v>
      </c>
      <c r="L34" s="223">
        <f t="shared" si="11"/>
        <v>0.58499459459459457</v>
      </c>
      <c r="M34" s="223">
        <f t="shared" si="11"/>
        <v>0.58499459459459457</v>
      </c>
      <c r="N34" s="223">
        <f t="shared" si="11"/>
        <v>0.64999399399399393</v>
      </c>
      <c r="O34" s="223">
        <f t="shared" si="11"/>
        <v>0.64999399399399393</v>
      </c>
      <c r="P34" s="223">
        <f t="shared" si="11"/>
        <v>0.64999399399399393</v>
      </c>
      <c r="Q34" s="223">
        <f t="shared" si="11"/>
        <v>0.64999399399399393</v>
      </c>
      <c r="R34" s="223">
        <f t="shared" si="11"/>
        <v>0.64999399399399393</v>
      </c>
      <c r="S34" s="223">
        <f t="shared" si="11"/>
        <v>0.64999399399399393</v>
      </c>
      <c r="T34" s="223">
        <f t="shared" si="11"/>
        <v>0.64999399399399393</v>
      </c>
      <c r="U34" s="223">
        <f t="shared" si="11"/>
        <v>0.64999399399399393</v>
      </c>
      <c r="V34" s="223">
        <f t="shared" si="11"/>
        <v>0.64999399399399393</v>
      </c>
      <c r="W34" s="223">
        <f t="shared" si="11"/>
        <v>0.64999399399399393</v>
      </c>
      <c r="X34" s="223">
        <f t="shared" si="11"/>
        <v>0.64999399399399393</v>
      </c>
      <c r="Y34" s="223">
        <f t="shared" si="11"/>
        <v>0.64999399399399393</v>
      </c>
      <c r="Z34" s="223">
        <f t="shared" si="11"/>
        <v>0.64999399399399393</v>
      </c>
      <c r="AA34" s="223">
        <f t="shared" si="11"/>
        <v>0.64999399399399393</v>
      </c>
      <c r="AB34" s="223">
        <f t="shared" si="11"/>
        <v>0.64999399399399393</v>
      </c>
      <c r="AC34" s="223">
        <f t="shared" si="11"/>
        <v>0.45499579579579574</v>
      </c>
      <c r="AD34" s="52"/>
      <c r="AE34" s="52"/>
      <c r="AF34" s="52"/>
      <c r="AG34" s="52"/>
      <c r="AH34" s="52"/>
    </row>
    <row r="35" spans="1:34" s="15" customFormat="1" x14ac:dyDescent="0.2">
      <c r="A35" s="51" t="s">
        <v>123</v>
      </c>
      <c r="B35" s="50">
        <f t="shared" ref="B35:AC35" si="12">ROUND($B$2*B$32,2)</f>
        <v>8.4</v>
      </c>
      <c r="C35" s="50">
        <f t="shared" si="12"/>
        <v>8.4</v>
      </c>
      <c r="D35" s="50">
        <f t="shared" si="12"/>
        <v>8.4</v>
      </c>
      <c r="E35" s="50">
        <f t="shared" si="12"/>
        <v>8.4</v>
      </c>
      <c r="F35" s="50">
        <f t="shared" si="12"/>
        <v>8.4</v>
      </c>
      <c r="G35" s="50">
        <f t="shared" si="12"/>
        <v>8.4</v>
      </c>
      <c r="H35" s="50">
        <f t="shared" si="12"/>
        <v>9.6</v>
      </c>
      <c r="I35" s="50">
        <f t="shared" si="12"/>
        <v>9.6</v>
      </c>
      <c r="J35" s="50">
        <f t="shared" si="12"/>
        <v>9.6</v>
      </c>
      <c r="K35" s="50">
        <f t="shared" si="12"/>
        <v>10.8</v>
      </c>
      <c r="L35" s="50">
        <f t="shared" si="12"/>
        <v>10.8</v>
      </c>
      <c r="M35" s="50">
        <f t="shared" si="12"/>
        <v>10.8</v>
      </c>
      <c r="N35" s="50">
        <f t="shared" si="12"/>
        <v>12</v>
      </c>
      <c r="O35" s="50">
        <f t="shared" si="12"/>
        <v>12</v>
      </c>
      <c r="P35" s="50">
        <f t="shared" si="12"/>
        <v>12</v>
      </c>
      <c r="Q35" s="50">
        <f t="shared" si="12"/>
        <v>12</v>
      </c>
      <c r="R35" s="50">
        <f t="shared" si="12"/>
        <v>12</v>
      </c>
      <c r="S35" s="50">
        <f t="shared" si="12"/>
        <v>12</v>
      </c>
      <c r="T35" s="50">
        <f t="shared" si="12"/>
        <v>12</v>
      </c>
      <c r="U35" s="50">
        <f t="shared" si="12"/>
        <v>12</v>
      </c>
      <c r="V35" s="50">
        <f t="shared" si="12"/>
        <v>12</v>
      </c>
      <c r="W35" s="50">
        <f t="shared" si="12"/>
        <v>12</v>
      </c>
      <c r="X35" s="50">
        <f t="shared" si="12"/>
        <v>12</v>
      </c>
      <c r="Y35" s="50">
        <f t="shared" si="12"/>
        <v>12</v>
      </c>
      <c r="Z35" s="50">
        <f t="shared" si="12"/>
        <v>12</v>
      </c>
      <c r="AA35" s="50">
        <f t="shared" si="12"/>
        <v>12</v>
      </c>
      <c r="AB35" s="49">
        <f t="shared" si="12"/>
        <v>12</v>
      </c>
      <c r="AC35" s="50">
        <f t="shared" si="12"/>
        <v>8.4</v>
      </c>
      <c r="AD35" s="52"/>
      <c r="AE35" s="52"/>
      <c r="AF35" s="52"/>
      <c r="AG35" s="52"/>
      <c r="AH35" s="52"/>
    </row>
    <row r="36" spans="1:34" x14ac:dyDescent="0.2">
      <c r="A36" s="51" t="s">
        <v>124</v>
      </c>
      <c r="B36" s="50">
        <f t="shared" ref="B36:AC36" si="13">ROUND($B$2*B$33,2)</f>
        <v>6.72</v>
      </c>
      <c r="C36" s="50">
        <f t="shared" si="13"/>
        <v>6.72</v>
      </c>
      <c r="D36" s="50">
        <f t="shared" si="13"/>
        <v>6.72</v>
      </c>
      <c r="E36" s="50">
        <f t="shared" si="13"/>
        <v>6.72</v>
      </c>
      <c r="F36" s="50">
        <f t="shared" si="13"/>
        <v>6.72</v>
      </c>
      <c r="G36" s="50">
        <f t="shared" si="13"/>
        <v>6.72</v>
      </c>
      <c r="H36" s="50">
        <f t="shared" si="13"/>
        <v>7.68</v>
      </c>
      <c r="I36" s="50">
        <f t="shared" si="13"/>
        <v>7.68</v>
      </c>
      <c r="J36" s="50">
        <f t="shared" si="13"/>
        <v>7.68</v>
      </c>
      <c r="K36" s="50">
        <f t="shared" si="13"/>
        <v>8.64</v>
      </c>
      <c r="L36" s="50">
        <f t="shared" si="13"/>
        <v>8.64</v>
      </c>
      <c r="M36" s="50">
        <f t="shared" si="13"/>
        <v>8.64</v>
      </c>
      <c r="N36" s="50">
        <f t="shared" si="13"/>
        <v>9.6</v>
      </c>
      <c r="O36" s="50">
        <f t="shared" si="13"/>
        <v>9.6</v>
      </c>
      <c r="P36" s="50">
        <f t="shared" si="13"/>
        <v>9.6</v>
      </c>
      <c r="Q36" s="50">
        <f t="shared" si="13"/>
        <v>9.6</v>
      </c>
      <c r="R36" s="50">
        <f t="shared" si="13"/>
        <v>9.6</v>
      </c>
      <c r="S36" s="50">
        <f t="shared" si="13"/>
        <v>9.6</v>
      </c>
      <c r="T36" s="50">
        <f t="shared" si="13"/>
        <v>9.6</v>
      </c>
      <c r="U36" s="50">
        <f t="shared" si="13"/>
        <v>9.6</v>
      </c>
      <c r="V36" s="50">
        <f t="shared" si="13"/>
        <v>9.6</v>
      </c>
      <c r="W36" s="50">
        <f t="shared" si="13"/>
        <v>9.6</v>
      </c>
      <c r="X36" s="50">
        <f t="shared" si="13"/>
        <v>9.6</v>
      </c>
      <c r="Y36" s="50">
        <f t="shared" si="13"/>
        <v>9.6</v>
      </c>
      <c r="Z36" s="50">
        <f t="shared" si="13"/>
        <v>9.6</v>
      </c>
      <c r="AA36" s="50">
        <f t="shared" si="13"/>
        <v>9.6</v>
      </c>
      <c r="AB36" s="49">
        <f t="shared" si="13"/>
        <v>9.6</v>
      </c>
      <c r="AC36" s="50">
        <f t="shared" si="13"/>
        <v>6.72</v>
      </c>
      <c r="AD36" s="32"/>
      <c r="AE36" s="32"/>
      <c r="AF36" s="32"/>
      <c r="AG36" s="32"/>
      <c r="AH36" s="32"/>
    </row>
    <row r="37" spans="1:34" x14ac:dyDescent="0.2">
      <c r="A37" s="337" t="s">
        <v>125</v>
      </c>
      <c r="B37" s="353">
        <f>B34*$B$2</f>
        <v>5.4599495495495489</v>
      </c>
      <c r="C37" s="353">
        <f t="shared" ref="C37:AC37" si="14">C34*$B$2</f>
        <v>5.4599495495495489</v>
      </c>
      <c r="D37" s="353">
        <f t="shared" si="14"/>
        <v>5.4599495495495489</v>
      </c>
      <c r="E37" s="353">
        <f t="shared" si="14"/>
        <v>5.4599495495495489</v>
      </c>
      <c r="F37" s="353">
        <f t="shared" si="14"/>
        <v>5.4599495495495489</v>
      </c>
      <c r="G37" s="353">
        <f t="shared" si="14"/>
        <v>5.4599495495495489</v>
      </c>
      <c r="H37" s="353">
        <f t="shared" si="14"/>
        <v>6.2399423423423421</v>
      </c>
      <c r="I37" s="353">
        <f t="shared" si="14"/>
        <v>6.2399423423423421</v>
      </c>
      <c r="J37" s="353">
        <f t="shared" si="14"/>
        <v>6.2399423423423421</v>
      </c>
      <c r="K37" s="353">
        <f t="shared" si="14"/>
        <v>7.0199351351351353</v>
      </c>
      <c r="L37" s="353">
        <f t="shared" si="14"/>
        <v>7.0199351351351353</v>
      </c>
      <c r="M37" s="353">
        <f t="shared" si="14"/>
        <v>7.0199351351351353</v>
      </c>
      <c r="N37" s="353">
        <f t="shared" si="14"/>
        <v>7.7999279279279268</v>
      </c>
      <c r="O37" s="353">
        <f t="shared" si="14"/>
        <v>7.7999279279279268</v>
      </c>
      <c r="P37" s="353">
        <f t="shared" si="14"/>
        <v>7.7999279279279268</v>
      </c>
      <c r="Q37" s="353">
        <f t="shared" si="14"/>
        <v>7.7999279279279268</v>
      </c>
      <c r="R37" s="353">
        <f t="shared" si="14"/>
        <v>7.7999279279279268</v>
      </c>
      <c r="S37" s="353">
        <f t="shared" si="14"/>
        <v>7.7999279279279268</v>
      </c>
      <c r="T37" s="353">
        <f t="shared" si="14"/>
        <v>7.7999279279279268</v>
      </c>
      <c r="U37" s="353">
        <f t="shared" si="14"/>
        <v>7.7999279279279268</v>
      </c>
      <c r="V37" s="353">
        <f t="shared" si="14"/>
        <v>7.7999279279279268</v>
      </c>
      <c r="W37" s="353">
        <f t="shared" si="14"/>
        <v>7.7999279279279268</v>
      </c>
      <c r="X37" s="353">
        <f t="shared" si="14"/>
        <v>7.7999279279279268</v>
      </c>
      <c r="Y37" s="353">
        <f t="shared" si="14"/>
        <v>7.7999279279279268</v>
      </c>
      <c r="Z37" s="353">
        <f t="shared" si="14"/>
        <v>7.7999279279279268</v>
      </c>
      <c r="AA37" s="353">
        <f t="shared" si="14"/>
        <v>7.7999279279279268</v>
      </c>
      <c r="AB37" s="353">
        <f t="shared" si="14"/>
        <v>7.7999279279279268</v>
      </c>
      <c r="AC37" s="353">
        <f t="shared" si="14"/>
        <v>5.4599495495495489</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4.6708237837837823</v>
      </c>
      <c r="C39" s="314">
        <f t="shared" ref="C39:AC39" si="15">C$36*$B124</f>
        <v>4.6708237837837823</v>
      </c>
      <c r="D39" s="314">
        <f t="shared" si="15"/>
        <v>4.6708237837837823</v>
      </c>
      <c r="E39" s="314">
        <f t="shared" si="15"/>
        <v>4.6708237837837823</v>
      </c>
      <c r="F39" s="314">
        <f t="shared" si="15"/>
        <v>4.6708237837837823</v>
      </c>
      <c r="G39" s="314">
        <f t="shared" si="15"/>
        <v>4.6708237837837823</v>
      </c>
      <c r="H39" s="314">
        <f t="shared" si="15"/>
        <v>5.3380843243243223</v>
      </c>
      <c r="I39" s="314">
        <f t="shared" si="15"/>
        <v>5.3380843243243223</v>
      </c>
      <c r="J39" s="314">
        <f t="shared" si="15"/>
        <v>5.3380843243243223</v>
      </c>
      <c r="K39" s="314">
        <f t="shared" si="15"/>
        <v>6.0053448648648633</v>
      </c>
      <c r="L39" s="314">
        <f t="shared" si="15"/>
        <v>6.0053448648648633</v>
      </c>
      <c r="M39" s="314">
        <f t="shared" si="15"/>
        <v>6.0053448648648633</v>
      </c>
      <c r="N39" s="314">
        <f t="shared" si="15"/>
        <v>6.6726054054054034</v>
      </c>
      <c r="O39" s="314">
        <f t="shared" si="15"/>
        <v>6.6726054054054034</v>
      </c>
      <c r="P39" s="314">
        <f t="shared" si="15"/>
        <v>6.6726054054054034</v>
      </c>
      <c r="Q39" s="314">
        <f t="shared" si="15"/>
        <v>6.6726054054054034</v>
      </c>
      <c r="R39" s="314">
        <f t="shared" si="15"/>
        <v>6.6726054054054034</v>
      </c>
      <c r="S39" s="314">
        <f t="shared" si="15"/>
        <v>6.6726054054054034</v>
      </c>
      <c r="T39" s="314">
        <f t="shared" si="15"/>
        <v>6.6726054054054034</v>
      </c>
      <c r="U39" s="314">
        <f t="shared" si="15"/>
        <v>6.6726054054054034</v>
      </c>
      <c r="V39" s="314">
        <f t="shared" si="15"/>
        <v>6.6726054054054034</v>
      </c>
      <c r="W39" s="314">
        <f t="shared" si="15"/>
        <v>6.6726054054054034</v>
      </c>
      <c r="X39" s="314">
        <f t="shared" si="15"/>
        <v>6.6726054054054034</v>
      </c>
      <c r="Y39" s="314">
        <f t="shared" si="15"/>
        <v>6.6726054054054034</v>
      </c>
      <c r="Z39" s="314">
        <f t="shared" si="15"/>
        <v>6.6726054054054034</v>
      </c>
      <c r="AA39" s="314">
        <f t="shared" si="15"/>
        <v>6.6726054054054034</v>
      </c>
      <c r="AB39" s="314">
        <f t="shared" si="15"/>
        <v>6.6726054054054034</v>
      </c>
      <c r="AC39" s="314">
        <f t="shared" si="15"/>
        <v>4.6708237837837823</v>
      </c>
      <c r="AD39" s="271"/>
      <c r="AE39" s="271"/>
    </row>
    <row r="40" spans="1:34" s="308" customFormat="1" ht="12.75" x14ac:dyDescent="0.2">
      <c r="A40" s="326" t="s">
        <v>128</v>
      </c>
      <c r="B40" s="314">
        <f t="shared" ref="B40:AC48" si="16">B$36*$B125</f>
        <v>1.0810118918918916</v>
      </c>
      <c r="C40" s="314">
        <f t="shared" si="16"/>
        <v>1.0810118918918916</v>
      </c>
      <c r="D40" s="314">
        <f t="shared" si="16"/>
        <v>1.0810118918918916</v>
      </c>
      <c r="E40" s="314">
        <f t="shared" si="16"/>
        <v>1.0810118918918916</v>
      </c>
      <c r="F40" s="314">
        <f t="shared" si="16"/>
        <v>1.0810118918918916</v>
      </c>
      <c r="G40" s="314">
        <f t="shared" si="16"/>
        <v>1.0810118918918916</v>
      </c>
      <c r="H40" s="314">
        <f t="shared" si="16"/>
        <v>1.2354421621621618</v>
      </c>
      <c r="I40" s="314">
        <f t="shared" si="16"/>
        <v>1.2354421621621618</v>
      </c>
      <c r="J40" s="314">
        <f t="shared" si="16"/>
        <v>1.2354421621621618</v>
      </c>
      <c r="K40" s="314">
        <f t="shared" si="16"/>
        <v>1.3898724324324323</v>
      </c>
      <c r="L40" s="314">
        <f t="shared" si="16"/>
        <v>1.3898724324324323</v>
      </c>
      <c r="M40" s="314">
        <f t="shared" si="16"/>
        <v>1.3898724324324323</v>
      </c>
      <c r="N40" s="314">
        <f t="shared" si="16"/>
        <v>1.5443027027027025</v>
      </c>
      <c r="O40" s="314">
        <f t="shared" si="16"/>
        <v>1.5443027027027025</v>
      </c>
      <c r="P40" s="314">
        <f t="shared" si="16"/>
        <v>1.5443027027027025</v>
      </c>
      <c r="Q40" s="314">
        <f t="shared" si="16"/>
        <v>1.5443027027027025</v>
      </c>
      <c r="R40" s="314">
        <f t="shared" si="16"/>
        <v>1.5443027027027025</v>
      </c>
      <c r="S40" s="314">
        <f t="shared" si="16"/>
        <v>1.5443027027027025</v>
      </c>
      <c r="T40" s="314">
        <f t="shared" si="16"/>
        <v>1.5443027027027025</v>
      </c>
      <c r="U40" s="314">
        <f t="shared" si="16"/>
        <v>1.5443027027027025</v>
      </c>
      <c r="V40" s="314">
        <f t="shared" si="16"/>
        <v>1.5443027027027025</v>
      </c>
      <c r="W40" s="314">
        <f t="shared" si="16"/>
        <v>1.5443027027027025</v>
      </c>
      <c r="X40" s="314">
        <f t="shared" si="16"/>
        <v>1.5443027027027025</v>
      </c>
      <c r="Y40" s="314">
        <f t="shared" si="16"/>
        <v>1.5443027027027025</v>
      </c>
      <c r="Z40" s="314">
        <f t="shared" si="16"/>
        <v>1.5443027027027025</v>
      </c>
      <c r="AA40" s="314">
        <f t="shared" si="16"/>
        <v>1.5443027027027025</v>
      </c>
      <c r="AB40" s="314">
        <f t="shared" si="16"/>
        <v>1.5443027027027025</v>
      </c>
      <c r="AC40" s="314">
        <f t="shared" si="16"/>
        <v>1.0810118918918916</v>
      </c>
      <c r="AD40" s="271"/>
      <c r="AE40" s="271"/>
    </row>
    <row r="41" spans="1:34" s="308" customFormat="1" ht="12.75" x14ac:dyDescent="0.2">
      <c r="A41" s="326" t="s">
        <v>129</v>
      </c>
      <c r="B41" s="314">
        <f t="shared" si="16"/>
        <v>2.6933275675675672</v>
      </c>
      <c r="C41" s="314">
        <f t="shared" si="16"/>
        <v>2.6933275675675672</v>
      </c>
      <c r="D41" s="314">
        <f t="shared" si="16"/>
        <v>2.6933275675675672</v>
      </c>
      <c r="E41" s="314">
        <f t="shared" si="16"/>
        <v>2.6933275675675672</v>
      </c>
      <c r="F41" s="314">
        <f t="shared" si="16"/>
        <v>2.6933275675675672</v>
      </c>
      <c r="G41" s="314">
        <f t="shared" si="16"/>
        <v>2.6933275675675672</v>
      </c>
      <c r="H41" s="314">
        <f t="shared" si="16"/>
        <v>3.0780886486486478</v>
      </c>
      <c r="I41" s="314">
        <f t="shared" si="16"/>
        <v>3.0780886486486478</v>
      </c>
      <c r="J41" s="314">
        <f t="shared" si="16"/>
        <v>3.0780886486486478</v>
      </c>
      <c r="K41" s="314">
        <f t="shared" si="16"/>
        <v>3.4628497297297294</v>
      </c>
      <c r="L41" s="314">
        <f t="shared" si="16"/>
        <v>3.4628497297297294</v>
      </c>
      <c r="M41" s="314">
        <f t="shared" si="16"/>
        <v>3.4628497297297294</v>
      </c>
      <c r="N41" s="314">
        <f t="shared" si="16"/>
        <v>3.84761081081081</v>
      </c>
      <c r="O41" s="314">
        <f t="shared" si="16"/>
        <v>3.84761081081081</v>
      </c>
      <c r="P41" s="314">
        <f t="shared" si="16"/>
        <v>3.84761081081081</v>
      </c>
      <c r="Q41" s="314">
        <f t="shared" si="16"/>
        <v>3.84761081081081</v>
      </c>
      <c r="R41" s="314">
        <f t="shared" si="16"/>
        <v>3.84761081081081</v>
      </c>
      <c r="S41" s="314">
        <f t="shared" si="16"/>
        <v>3.84761081081081</v>
      </c>
      <c r="T41" s="314">
        <f t="shared" si="16"/>
        <v>3.84761081081081</v>
      </c>
      <c r="U41" s="314">
        <f t="shared" si="16"/>
        <v>3.84761081081081</v>
      </c>
      <c r="V41" s="314">
        <f t="shared" si="16"/>
        <v>3.84761081081081</v>
      </c>
      <c r="W41" s="314">
        <f t="shared" si="16"/>
        <v>3.84761081081081</v>
      </c>
      <c r="X41" s="314">
        <f t="shared" si="16"/>
        <v>3.84761081081081</v>
      </c>
      <c r="Y41" s="314">
        <f t="shared" si="16"/>
        <v>3.84761081081081</v>
      </c>
      <c r="Z41" s="314">
        <f t="shared" si="16"/>
        <v>3.84761081081081</v>
      </c>
      <c r="AA41" s="314">
        <f t="shared" si="16"/>
        <v>3.84761081081081</v>
      </c>
      <c r="AB41" s="314">
        <f t="shared" si="16"/>
        <v>3.84761081081081</v>
      </c>
      <c r="AC41" s="314">
        <f t="shared" si="16"/>
        <v>2.6933275675675672</v>
      </c>
      <c r="AD41" s="271"/>
      <c r="AE41" s="271"/>
    </row>
    <row r="42" spans="1:34" s="308" customFormat="1" ht="12.75" x14ac:dyDescent="0.2">
      <c r="A42" s="326" t="s">
        <v>130</v>
      </c>
      <c r="B42" s="314">
        <f t="shared" si="16"/>
        <v>4.5923632432432422</v>
      </c>
      <c r="C42" s="314">
        <f t="shared" si="16"/>
        <v>4.5923632432432422</v>
      </c>
      <c r="D42" s="314">
        <f t="shared" si="16"/>
        <v>4.5923632432432422</v>
      </c>
      <c r="E42" s="314">
        <f t="shared" si="16"/>
        <v>4.5923632432432422</v>
      </c>
      <c r="F42" s="314">
        <f t="shared" si="16"/>
        <v>4.5923632432432422</v>
      </c>
      <c r="G42" s="314">
        <f t="shared" si="16"/>
        <v>4.5923632432432422</v>
      </c>
      <c r="H42" s="314">
        <f t="shared" si="16"/>
        <v>5.2484151351351338</v>
      </c>
      <c r="I42" s="314">
        <f t="shared" si="16"/>
        <v>5.2484151351351338</v>
      </c>
      <c r="J42" s="314">
        <f t="shared" si="16"/>
        <v>5.2484151351351338</v>
      </c>
      <c r="K42" s="314">
        <f t="shared" si="16"/>
        <v>5.9044670270270263</v>
      </c>
      <c r="L42" s="314">
        <f t="shared" si="16"/>
        <v>5.9044670270270263</v>
      </c>
      <c r="M42" s="314">
        <f t="shared" si="16"/>
        <v>5.9044670270270263</v>
      </c>
      <c r="N42" s="314">
        <f t="shared" si="16"/>
        <v>6.560518918918917</v>
      </c>
      <c r="O42" s="314">
        <f t="shared" si="16"/>
        <v>6.560518918918917</v>
      </c>
      <c r="P42" s="314">
        <f t="shared" si="16"/>
        <v>6.560518918918917</v>
      </c>
      <c r="Q42" s="314">
        <f t="shared" si="16"/>
        <v>6.560518918918917</v>
      </c>
      <c r="R42" s="314">
        <f t="shared" si="16"/>
        <v>6.560518918918917</v>
      </c>
      <c r="S42" s="314">
        <f t="shared" si="16"/>
        <v>6.560518918918917</v>
      </c>
      <c r="T42" s="314">
        <f t="shared" si="16"/>
        <v>6.560518918918917</v>
      </c>
      <c r="U42" s="314">
        <f t="shared" si="16"/>
        <v>6.560518918918917</v>
      </c>
      <c r="V42" s="314">
        <f t="shared" si="16"/>
        <v>6.560518918918917</v>
      </c>
      <c r="W42" s="314">
        <f t="shared" si="16"/>
        <v>6.560518918918917</v>
      </c>
      <c r="X42" s="314">
        <f t="shared" si="16"/>
        <v>6.560518918918917</v>
      </c>
      <c r="Y42" s="314">
        <f t="shared" si="16"/>
        <v>6.560518918918917</v>
      </c>
      <c r="Z42" s="314">
        <f t="shared" si="16"/>
        <v>6.560518918918917</v>
      </c>
      <c r="AA42" s="314">
        <f t="shared" si="16"/>
        <v>6.560518918918917</v>
      </c>
      <c r="AB42" s="314">
        <f t="shared" si="16"/>
        <v>6.560518918918917</v>
      </c>
      <c r="AC42" s="314">
        <f t="shared" si="16"/>
        <v>4.5923632432432422</v>
      </c>
      <c r="AD42" s="271"/>
      <c r="AE42" s="271"/>
    </row>
    <row r="43" spans="1:34" s="308" customFormat="1" ht="12.75" x14ac:dyDescent="0.2">
      <c r="A43" s="326" t="s">
        <v>131</v>
      </c>
      <c r="B43" s="314">
        <f t="shared" si="16"/>
        <v>4.6708237837837823</v>
      </c>
      <c r="C43" s="314">
        <f t="shared" si="16"/>
        <v>4.6708237837837823</v>
      </c>
      <c r="D43" s="314">
        <f t="shared" si="16"/>
        <v>4.6708237837837823</v>
      </c>
      <c r="E43" s="314">
        <f t="shared" si="16"/>
        <v>4.6708237837837823</v>
      </c>
      <c r="F43" s="314">
        <f t="shared" si="16"/>
        <v>4.6708237837837823</v>
      </c>
      <c r="G43" s="314">
        <f t="shared" si="16"/>
        <v>4.6708237837837823</v>
      </c>
      <c r="H43" s="314">
        <f t="shared" si="16"/>
        <v>5.3380843243243223</v>
      </c>
      <c r="I43" s="314">
        <f t="shared" si="16"/>
        <v>5.3380843243243223</v>
      </c>
      <c r="J43" s="314">
        <f t="shared" si="16"/>
        <v>5.3380843243243223</v>
      </c>
      <c r="K43" s="314">
        <f t="shared" si="16"/>
        <v>6.0053448648648633</v>
      </c>
      <c r="L43" s="314">
        <f t="shared" si="16"/>
        <v>6.0053448648648633</v>
      </c>
      <c r="M43" s="314">
        <f t="shared" si="16"/>
        <v>6.0053448648648633</v>
      </c>
      <c r="N43" s="314">
        <f t="shared" si="16"/>
        <v>6.6726054054054034</v>
      </c>
      <c r="O43" s="314">
        <f t="shared" si="16"/>
        <v>6.6726054054054034</v>
      </c>
      <c r="P43" s="314">
        <f t="shared" si="16"/>
        <v>6.6726054054054034</v>
      </c>
      <c r="Q43" s="314">
        <f t="shared" si="16"/>
        <v>6.6726054054054034</v>
      </c>
      <c r="R43" s="314">
        <f t="shared" si="16"/>
        <v>6.6726054054054034</v>
      </c>
      <c r="S43" s="314">
        <f t="shared" si="16"/>
        <v>6.6726054054054034</v>
      </c>
      <c r="T43" s="314">
        <f t="shared" si="16"/>
        <v>6.6726054054054034</v>
      </c>
      <c r="U43" s="314">
        <f t="shared" si="16"/>
        <v>6.6726054054054034</v>
      </c>
      <c r="V43" s="314">
        <f t="shared" si="16"/>
        <v>6.6726054054054034</v>
      </c>
      <c r="W43" s="314">
        <f t="shared" si="16"/>
        <v>6.6726054054054034</v>
      </c>
      <c r="X43" s="314">
        <f t="shared" si="16"/>
        <v>6.6726054054054034</v>
      </c>
      <c r="Y43" s="314">
        <f t="shared" si="16"/>
        <v>6.6726054054054034</v>
      </c>
      <c r="Z43" s="314">
        <f t="shared" si="16"/>
        <v>6.6726054054054034</v>
      </c>
      <c r="AA43" s="314">
        <f t="shared" si="16"/>
        <v>6.6726054054054034</v>
      </c>
      <c r="AB43" s="314">
        <f t="shared" si="16"/>
        <v>6.6726054054054034</v>
      </c>
      <c r="AC43" s="314">
        <f t="shared" si="16"/>
        <v>4.6708237837837823</v>
      </c>
      <c r="AD43" s="271"/>
      <c r="AE43" s="271"/>
    </row>
    <row r="44" spans="1:34" s="308" customFormat="1" ht="12.75" x14ac:dyDescent="0.2">
      <c r="A44" s="326" t="s">
        <v>132</v>
      </c>
      <c r="B44" s="314">
        <f t="shared" si="16"/>
        <v>4.6708237837837823</v>
      </c>
      <c r="C44" s="314">
        <f t="shared" si="16"/>
        <v>4.6708237837837823</v>
      </c>
      <c r="D44" s="314">
        <f t="shared" si="16"/>
        <v>4.6708237837837823</v>
      </c>
      <c r="E44" s="314">
        <f t="shared" si="16"/>
        <v>4.6708237837837823</v>
      </c>
      <c r="F44" s="314">
        <f t="shared" si="16"/>
        <v>4.6708237837837823</v>
      </c>
      <c r="G44" s="314">
        <f t="shared" si="16"/>
        <v>4.6708237837837823</v>
      </c>
      <c r="H44" s="314">
        <f t="shared" si="16"/>
        <v>5.3380843243243223</v>
      </c>
      <c r="I44" s="314">
        <f t="shared" si="16"/>
        <v>5.3380843243243223</v>
      </c>
      <c r="J44" s="314">
        <f t="shared" si="16"/>
        <v>5.3380843243243223</v>
      </c>
      <c r="K44" s="314">
        <f t="shared" si="16"/>
        <v>6.0053448648648633</v>
      </c>
      <c r="L44" s="314">
        <f t="shared" si="16"/>
        <v>6.0053448648648633</v>
      </c>
      <c r="M44" s="314">
        <f t="shared" si="16"/>
        <v>6.0053448648648633</v>
      </c>
      <c r="N44" s="314">
        <f t="shared" si="16"/>
        <v>6.6726054054054034</v>
      </c>
      <c r="O44" s="314">
        <f t="shared" si="16"/>
        <v>6.6726054054054034</v>
      </c>
      <c r="P44" s="314">
        <f t="shared" si="16"/>
        <v>6.6726054054054034</v>
      </c>
      <c r="Q44" s="314">
        <f t="shared" si="16"/>
        <v>6.6726054054054034</v>
      </c>
      <c r="R44" s="314">
        <f t="shared" si="16"/>
        <v>6.6726054054054034</v>
      </c>
      <c r="S44" s="314">
        <f t="shared" si="16"/>
        <v>6.6726054054054034</v>
      </c>
      <c r="T44" s="314">
        <f t="shared" si="16"/>
        <v>6.6726054054054034</v>
      </c>
      <c r="U44" s="314">
        <f t="shared" si="16"/>
        <v>6.6726054054054034</v>
      </c>
      <c r="V44" s="314">
        <f t="shared" si="16"/>
        <v>6.6726054054054034</v>
      </c>
      <c r="W44" s="314">
        <f t="shared" si="16"/>
        <v>6.6726054054054034</v>
      </c>
      <c r="X44" s="314">
        <f t="shared" si="16"/>
        <v>6.6726054054054034</v>
      </c>
      <c r="Y44" s="314">
        <f t="shared" si="16"/>
        <v>6.6726054054054034</v>
      </c>
      <c r="Z44" s="314">
        <f t="shared" si="16"/>
        <v>6.6726054054054034</v>
      </c>
      <c r="AA44" s="314">
        <f t="shared" si="16"/>
        <v>6.6726054054054034</v>
      </c>
      <c r="AB44" s="314">
        <f t="shared" si="16"/>
        <v>6.6726054054054034</v>
      </c>
      <c r="AC44" s="314">
        <f t="shared" si="16"/>
        <v>4.6708237837837823</v>
      </c>
      <c r="AD44" s="271"/>
      <c r="AE44" s="271"/>
    </row>
    <row r="45" spans="1:34" s="308" customFormat="1" ht="12.75" x14ac:dyDescent="0.2">
      <c r="A45" s="326" t="s">
        <v>133</v>
      </c>
      <c r="B45" s="314">
        <f>IF(B$13="Deploy",B$36,B$36*$B130)</f>
        <v>2.3673772972972968</v>
      </c>
      <c r="C45" s="314">
        <f t="shared" ref="C45:AC47" si="17">IF(C$13="Deploy",C$36,C$36*$B130)</f>
        <v>2.3673772972972968</v>
      </c>
      <c r="D45" s="314">
        <f t="shared" si="17"/>
        <v>2.3673772972972968</v>
      </c>
      <c r="E45" s="314">
        <f t="shared" si="17"/>
        <v>2.3673772972972968</v>
      </c>
      <c r="F45" s="314">
        <f t="shared" si="17"/>
        <v>2.3673772972972968</v>
      </c>
      <c r="G45" s="314">
        <f t="shared" si="17"/>
        <v>2.3673772972972968</v>
      </c>
      <c r="H45" s="314">
        <f t="shared" si="17"/>
        <v>2.7055740540540536</v>
      </c>
      <c r="I45" s="314">
        <f t="shared" si="17"/>
        <v>2.7055740540540536</v>
      </c>
      <c r="J45" s="314">
        <f t="shared" si="17"/>
        <v>2.7055740540540536</v>
      </c>
      <c r="K45" s="314">
        <f t="shared" si="17"/>
        <v>3.0437708108108104</v>
      </c>
      <c r="L45" s="314">
        <f t="shared" si="17"/>
        <v>3.0437708108108104</v>
      </c>
      <c r="M45" s="314">
        <f t="shared" si="17"/>
        <v>3.0437708108108104</v>
      </c>
      <c r="N45" s="314">
        <f t="shared" si="17"/>
        <v>3.3819675675675671</v>
      </c>
      <c r="O45" s="314">
        <f t="shared" si="17"/>
        <v>3.3819675675675671</v>
      </c>
      <c r="P45" s="314">
        <f t="shared" si="17"/>
        <v>3.3819675675675671</v>
      </c>
      <c r="Q45" s="314">
        <f t="shared" si="17"/>
        <v>3.3819675675675671</v>
      </c>
      <c r="R45" s="314">
        <f t="shared" si="17"/>
        <v>9.6</v>
      </c>
      <c r="S45" s="314">
        <f t="shared" si="17"/>
        <v>9.6</v>
      </c>
      <c r="T45" s="314">
        <f t="shared" si="17"/>
        <v>9.6</v>
      </c>
      <c r="U45" s="314">
        <f t="shared" si="17"/>
        <v>9.6</v>
      </c>
      <c r="V45" s="314">
        <f t="shared" si="17"/>
        <v>9.6</v>
      </c>
      <c r="W45" s="314">
        <f t="shared" si="17"/>
        <v>9.6</v>
      </c>
      <c r="X45" s="314">
        <f t="shared" si="17"/>
        <v>3.3819675675675671</v>
      </c>
      <c r="Y45" s="314">
        <f t="shared" si="17"/>
        <v>3.3819675675675671</v>
      </c>
      <c r="Z45" s="314">
        <f t="shared" si="17"/>
        <v>3.3819675675675671</v>
      </c>
      <c r="AA45" s="314">
        <f t="shared" si="17"/>
        <v>3.3819675675675671</v>
      </c>
      <c r="AB45" s="314">
        <f t="shared" si="17"/>
        <v>3.3819675675675671</v>
      </c>
      <c r="AC45" s="314">
        <f t="shared" si="17"/>
        <v>2.3673772972972968</v>
      </c>
      <c r="AD45" s="271"/>
      <c r="AE45" s="271"/>
    </row>
    <row r="46" spans="1:34" s="308" customFormat="1" ht="12.75" x14ac:dyDescent="0.2">
      <c r="A46" s="326" t="s">
        <v>134</v>
      </c>
      <c r="B46" s="314">
        <f t="shared" si="16"/>
        <v>4.9890248648648647</v>
      </c>
      <c r="C46" s="314">
        <f t="shared" si="16"/>
        <v>4.9890248648648647</v>
      </c>
      <c r="D46" s="314">
        <f t="shared" si="16"/>
        <v>4.9890248648648647</v>
      </c>
      <c r="E46" s="314">
        <f t="shared" si="16"/>
        <v>4.9890248648648647</v>
      </c>
      <c r="F46" s="314">
        <f t="shared" si="16"/>
        <v>4.9890248648648647</v>
      </c>
      <c r="G46" s="314">
        <f t="shared" si="16"/>
        <v>4.9890248648648647</v>
      </c>
      <c r="H46" s="314">
        <f t="shared" si="16"/>
        <v>5.7017427027027017</v>
      </c>
      <c r="I46" s="314">
        <f t="shared" si="16"/>
        <v>5.7017427027027017</v>
      </c>
      <c r="J46" s="314">
        <f t="shared" si="16"/>
        <v>5.7017427027027017</v>
      </c>
      <c r="K46" s="314">
        <f t="shared" si="16"/>
        <v>6.4144605405405404</v>
      </c>
      <c r="L46" s="314">
        <f t="shared" si="16"/>
        <v>6.4144605405405404</v>
      </c>
      <c r="M46" s="314">
        <f t="shared" si="16"/>
        <v>6.4144605405405404</v>
      </c>
      <c r="N46" s="314">
        <f t="shared" si="16"/>
        <v>7.1271783783783773</v>
      </c>
      <c r="O46" s="314">
        <f t="shared" si="16"/>
        <v>7.1271783783783773</v>
      </c>
      <c r="P46" s="314">
        <f t="shared" si="16"/>
        <v>7.1271783783783773</v>
      </c>
      <c r="Q46" s="314">
        <f t="shared" si="16"/>
        <v>7.1271783783783773</v>
      </c>
      <c r="R46" s="314">
        <f t="shared" si="16"/>
        <v>7.1271783783783773</v>
      </c>
      <c r="S46" s="314">
        <f t="shared" si="16"/>
        <v>7.1271783783783773</v>
      </c>
      <c r="T46" s="314">
        <f t="shared" si="16"/>
        <v>7.1271783783783773</v>
      </c>
      <c r="U46" s="314">
        <f t="shared" si="16"/>
        <v>7.1271783783783773</v>
      </c>
      <c r="V46" s="314">
        <f t="shared" si="16"/>
        <v>7.1271783783783773</v>
      </c>
      <c r="W46" s="314">
        <f t="shared" si="16"/>
        <v>7.1271783783783773</v>
      </c>
      <c r="X46" s="314">
        <f t="shared" si="16"/>
        <v>7.1271783783783773</v>
      </c>
      <c r="Y46" s="314">
        <f t="shared" si="16"/>
        <v>7.1271783783783773</v>
      </c>
      <c r="Z46" s="314">
        <f t="shared" si="16"/>
        <v>7.1271783783783773</v>
      </c>
      <c r="AA46" s="314">
        <f t="shared" si="16"/>
        <v>7.1271783783783773</v>
      </c>
      <c r="AB46" s="314">
        <f t="shared" si="16"/>
        <v>7.1271783783783773</v>
      </c>
      <c r="AC46" s="314">
        <f t="shared" si="16"/>
        <v>4.9890248648648647</v>
      </c>
      <c r="AD46" s="271"/>
      <c r="AE46" s="271"/>
    </row>
    <row r="47" spans="1:34" s="308" customFormat="1" ht="12.75" x14ac:dyDescent="0.2">
      <c r="A47" s="326" t="s">
        <v>135</v>
      </c>
      <c r="B47" s="314">
        <f>IF(B$13="Deploy",B$36,B$36*$B132)</f>
        <v>2.2082767567567565</v>
      </c>
      <c r="C47" s="314">
        <f t="shared" si="17"/>
        <v>2.2082767567567565</v>
      </c>
      <c r="D47" s="314">
        <f t="shared" si="17"/>
        <v>2.2082767567567565</v>
      </c>
      <c r="E47" s="314">
        <f t="shared" si="17"/>
        <v>2.2082767567567565</v>
      </c>
      <c r="F47" s="314">
        <f t="shared" si="17"/>
        <v>2.2082767567567565</v>
      </c>
      <c r="G47" s="314">
        <f t="shared" si="17"/>
        <v>2.2082767567567565</v>
      </c>
      <c r="H47" s="314">
        <f t="shared" si="17"/>
        <v>2.5237448648648648</v>
      </c>
      <c r="I47" s="314">
        <f t="shared" si="17"/>
        <v>2.5237448648648648</v>
      </c>
      <c r="J47" s="314">
        <f t="shared" si="17"/>
        <v>2.5237448648648648</v>
      </c>
      <c r="K47" s="314">
        <f t="shared" si="17"/>
        <v>2.8392129729729731</v>
      </c>
      <c r="L47" s="314">
        <f t="shared" si="17"/>
        <v>2.8392129729729731</v>
      </c>
      <c r="M47" s="314">
        <f t="shared" si="17"/>
        <v>2.8392129729729731</v>
      </c>
      <c r="N47" s="314">
        <f t="shared" si="17"/>
        <v>3.154681081081081</v>
      </c>
      <c r="O47" s="314">
        <f t="shared" si="17"/>
        <v>3.154681081081081</v>
      </c>
      <c r="P47" s="314">
        <f t="shared" si="17"/>
        <v>3.154681081081081</v>
      </c>
      <c r="Q47" s="314">
        <f t="shared" si="17"/>
        <v>3.154681081081081</v>
      </c>
      <c r="R47" s="314">
        <f t="shared" si="17"/>
        <v>9.6</v>
      </c>
      <c r="S47" s="314">
        <f t="shared" si="17"/>
        <v>9.6</v>
      </c>
      <c r="T47" s="314">
        <f t="shared" si="17"/>
        <v>9.6</v>
      </c>
      <c r="U47" s="314">
        <f t="shared" si="17"/>
        <v>9.6</v>
      </c>
      <c r="V47" s="314">
        <f t="shared" si="17"/>
        <v>9.6</v>
      </c>
      <c r="W47" s="314">
        <f t="shared" si="17"/>
        <v>9.6</v>
      </c>
      <c r="X47" s="314">
        <f t="shared" si="17"/>
        <v>3.154681081081081</v>
      </c>
      <c r="Y47" s="314">
        <f t="shared" si="17"/>
        <v>3.154681081081081</v>
      </c>
      <c r="Z47" s="314">
        <f t="shared" si="17"/>
        <v>3.154681081081081</v>
      </c>
      <c r="AA47" s="314">
        <f t="shared" si="17"/>
        <v>3.154681081081081</v>
      </c>
      <c r="AB47" s="314">
        <f t="shared" si="17"/>
        <v>3.154681081081081</v>
      </c>
      <c r="AC47" s="314">
        <f t="shared" si="17"/>
        <v>2.2082767567567565</v>
      </c>
      <c r="AD47" s="271"/>
      <c r="AE47" s="271"/>
    </row>
    <row r="48" spans="1:34" s="308" customFormat="1" ht="12.75" x14ac:dyDescent="0.2">
      <c r="A48" s="326" t="s">
        <v>136</v>
      </c>
      <c r="B48" s="314">
        <f t="shared" si="16"/>
        <v>6.72</v>
      </c>
      <c r="C48" s="314">
        <f t="shared" si="16"/>
        <v>6.72</v>
      </c>
      <c r="D48" s="314">
        <f t="shared" si="16"/>
        <v>6.72</v>
      </c>
      <c r="E48" s="314">
        <f t="shared" si="16"/>
        <v>6.72</v>
      </c>
      <c r="F48" s="314">
        <f t="shared" si="16"/>
        <v>6.72</v>
      </c>
      <c r="G48" s="314">
        <f t="shared" si="16"/>
        <v>6.72</v>
      </c>
      <c r="H48" s="314">
        <f t="shared" si="16"/>
        <v>7.68</v>
      </c>
      <c r="I48" s="314">
        <f t="shared" si="16"/>
        <v>7.68</v>
      </c>
      <c r="J48" s="314">
        <f t="shared" si="16"/>
        <v>7.68</v>
      </c>
      <c r="K48" s="314">
        <f t="shared" si="16"/>
        <v>8.64</v>
      </c>
      <c r="L48" s="314">
        <f t="shared" si="16"/>
        <v>8.64</v>
      </c>
      <c r="M48" s="314">
        <f t="shared" si="16"/>
        <v>8.64</v>
      </c>
      <c r="N48" s="314">
        <f t="shared" si="16"/>
        <v>9.6</v>
      </c>
      <c r="O48" s="314">
        <f t="shared" si="16"/>
        <v>9.6</v>
      </c>
      <c r="P48" s="314">
        <f t="shared" si="16"/>
        <v>9.6</v>
      </c>
      <c r="Q48" s="314">
        <f t="shared" si="16"/>
        <v>9.6</v>
      </c>
      <c r="R48" s="314">
        <f t="shared" si="16"/>
        <v>9.6</v>
      </c>
      <c r="S48" s="314">
        <f t="shared" si="16"/>
        <v>9.6</v>
      </c>
      <c r="T48" s="314">
        <f t="shared" si="16"/>
        <v>9.6</v>
      </c>
      <c r="U48" s="314">
        <f t="shared" si="16"/>
        <v>9.6</v>
      </c>
      <c r="V48" s="314">
        <f t="shared" si="16"/>
        <v>9.6</v>
      </c>
      <c r="W48" s="314">
        <f t="shared" si="16"/>
        <v>9.6</v>
      </c>
      <c r="X48" s="314">
        <f t="shared" si="16"/>
        <v>9.6</v>
      </c>
      <c r="Y48" s="314">
        <f t="shared" si="16"/>
        <v>9.6</v>
      </c>
      <c r="Z48" s="314">
        <f t="shared" si="16"/>
        <v>9.6</v>
      </c>
      <c r="AA48" s="314">
        <f t="shared" si="16"/>
        <v>9.6</v>
      </c>
      <c r="AB48" s="314">
        <f t="shared" si="16"/>
        <v>9.6</v>
      </c>
      <c r="AC48" s="314">
        <f t="shared" si="16"/>
        <v>6.72</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3"/>
      <c r="AE49" s="272"/>
    </row>
    <row r="50" spans="1:34" x14ac:dyDescent="0.2">
      <c r="A50" s="47" t="s">
        <v>138</v>
      </c>
      <c r="B50" s="50">
        <v>5</v>
      </c>
      <c r="C50" s="50">
        <v>5</v>
      </c>
      <c r="D50" s="50">
        <v>5</v>
      </c>
      <c r="E50" s="50">
        <v>5</v>
      </c>
      <c r="F50" s="50">
        <v>5</v>
      </c>
      <c r="G50" s="50">
        <v>5</v>
      </c>
      <c r="H50" s="50">
        <v>7</v>
      </c>
      <c r="I50" s="50">
        <v>7</v>
      </c>
      <c r="J50" s="50">
        <v>7</v>
      </c>
      <c r="K50" s="50">
        <v>8</v>
      </c>
      <c r="L50" s="50">
        <v>8</v>
      </c>
      <c r="M50" s="50">
        <v>8</v>
      </c>
      <c r="N50" s="50">
        <v>9</v>
      </c>
      <c r="O50" s="50">
        <v>9</v>
      </c>
      <c r="P50" s="50">
        <v>9</v>
      </c>
      <c r="Q50" s="50">
        <v>9</v>
      </c>
      <c r="R50" s="50">
        <v>9</v>
      </c>
      <c r="S50" s="50">
        <v>9</v>
      </c>
      <c r="T50" s="50">
        <v>9</v>
      </c>
      <c r="U50" s="50">
        <v>9</v>
      </c>
      <c r="V50" s="50">
        <v>9</v>
      </c>
      <c r="W50" s="50">
        <v>9</v>
      </c>
      <c r="X50" s="50">
        <v>9</v>
      </c>
      <c r="Y50" s="50">
        <v>9</v>
      </c>
      <c r="Z50" s="50">
        <v>9</v>
      </c>
      <c r="AA50" s="50">
        <v>9</v>
      </c>
      <c r="AB50" s="49">
        <v>9</v>
      </c>
      <c r="AC50" s="96">
        <v>5</v>
      </c>
      <c r="AD50" s="48"/>
      <c r="AE50" s="48"/>
      <c r="AF50" s="48"/>
      <c r="AG50" s="48"/>
      <c r="AH50" s="48"/>
    </row>
    <row r="51" spans="1:34" x14ac:dyDescent="0.2">
      <c r="A51" s="47" t="s">
        <v>139</v>
      </c>
      <c r="B51" s="50">
        <f t="shared" ref="B51:AC51" si="18">ROUND(1*B50,2)</f>
        <v>5</v>
      </c>
      <c r="C51" s="50">
        <f t="shared" si="18"/>
        <v>5</v>
      </c>
      <c r="D51" s="50">
        <f t="shared" si="18"/>
        <v>5</v>
      </c>
      <c r="E51" s="50">
        <f t="shared" si="18"/>
        <v>5</v>
      </c>
      <c r="F51" s="50">
        <f t="shared" si="18"/>
        <v>5</v>
      </c>
      <c r="G51" s="50">
        <f t="shared" si="18"/>
        <v>5</v>
      </c>
      <c r="H51" s="50">
        <f t="shared" si="18"/>
        <v>7</v>
      </c>
      <c r="I51" s="50">
        <f t="shared" si="18"/>
        <v>7</v>
      </c>
      <c r="J51" s="50">
        <f t="shared" si="18"/>
        <v>7</v>
      </c>
      <c r="K51" s="50">
        <f t="shared" si="18"/>
        <v>8</v>
      </c>
      <c r="L51" s="50">
        <f t="shared" si="18"/>
        <v>8</v>
      </c>
      <c r="M51" s="50">
        <f t="shared" si="18"/>
        <v>8</v>
      </c>
      <c r="N51" s="50">
        <f t="shared" si="18"/>
        <v>9</v>
      </c>
      <c r="O51" s="50">
        <f t="shared" si="18"/>
        <v>9</v>
      </c>
      <c r="P51" s="50">
        <f t="shared" si="18"/>
        <v>9</v>
      </c>
      <c r="Q51" s="50">
        <f t="shared" si="18"/>
        <v>9</v>
      </c>
      <c r="R51" s="50">
        <f t="shared" si="18"/>
        <v>9</v>
      </c>
      <c r="S51" s="50">
        <f t="shared" si="18"/>
        <v>9</v>
      </c>
      <c r="T51" s="50">
        <f t="shared" si="18"/>
        <v>9</v>
      </c>
      <c r="U51" s="50">
        <f t="shared" si="18"/>
        <v>9</v>
      </c>
      <c r="V51" s="50">
        <f t="shared" si="18"/>
        <v>9</v>
      </c>
      <c r="W51" s="50">
        <f t="shared" si="18"/>
        <v>9</v>
      </c>
      <c r="X51" s="50">
        <f t="shared" si="18"/>
        <v>9</v>
      </c>
      <c r="Y51" s="50">
        <f t="shared" si="18"/>
        <v>9</v>
      </c>
      <c r="Z51" s="50">
        <f t="shared" si="18"/>
        <v>9</v>
      </c>
      <c r="AA51" s="50">
        <f t="shared" si="18"/>
        <v>9</v>
      </c>
      <c r="AB51" s="49">
        <f t="shared" si="18"/>
        <v>9</v>
      </c>
      <c r="AC51" s="96">
        <f t="shared" si="18"/>
        <v>5</v>
      </c>
      <c r="AF51" s="32"/>
      <c r="AG51" s="32"/>
      <c r="AH51" s="32"/>
    </row>
    <row r="52" spans="1:34" s="15" customFormat="1" x14ac:dyDescent="0.2">
      <c r="A52" s="43" t="s">
        <v>140</v>
      </c>
      <c r="B52" s="50">
        <v>4</v>
      </c>
      <c r="C52" s="50">
        <v>4</v>
      </c>
      <c r="D52" s="50">
        <v>4</v>
      </c>
      <c r="E52" s="50">
        <v>4</v>
      </c>
      <c r="F52" s="50">
        <v>4</v>
      </c>
      <c r="G52" s="50">
        <v>4</v>
      </c>
      <c r="H52" s="50">
        <v>4</v>
      </c>
      <c r="I52" s="50">
        <v>5</v>
      </c>
      <c r="J52" s="50">
        <v>5</v>
      </c>
      <c r="K52" s="50">
        <v>5</v>
      </c>
      <c r="L52" s="50">
        <v>5</v>
      </c>
      <c r="M52" s="50">
        <v>5</v>
      </c>
      <c r="N52" s="50">
        <v>5</v>
      </c>
      <c r="O52" s="50">
        <v>5</v>
      </c>
      <c r="P52" s="50">
        <v>5</v>
      </c>
      <c r="Q52" s="50">
        <v>5</v>
      </c>
      <c r="R52" s="50">
        <v>5</v>
      </c>
      <c r="S52" s="50">
        <v>5</v>
      </c>
      <c r="T52" s="50">
        <v>5</v>
      </c>
      <c r="U52" s="50">
        <v>5</v>
      </c>
      <c r="V52" s="50">
        <v>5</v>
      </c>
      <c r="W52" s="50">
        <v>5</v>
      </c>
      <c r="X52" s="50">
        <v>5</v>
      </c>
      <c r="Y52" s="50">
        <v>5</v>
      </c>
      <c r="Z52" s="50">
        <v>5</v>
      </c>
      <c r="AA52" s="50">
        <v>5</v>
      </c>
      <c r="AB52" s="49">
        <v>5</v>
      </c>
      <c r="AC52" s="96">
        <v>5</v>
      </c>
      <c r="AF52" s="32"/>
      <c r="AG52" s="32"/>
      <c r="AH52" s="32"/>
    </row>
    <row r="53" spans="1:34" s="15" customFormat="1" x14ac:dyDescent="0.2">
      <c r="A53" s="43" t="s">
        <v>141</v>
      </c>
      <c r="B53" s="50">
        <v>3</v>
      </c>
      <c r="C53" s="50">
        <v>3</v>
      </c>
      <c r="D53" s="50">
        <v>3</v>
      </c>
      <c r="E53" s="50">
        <v>3</v>
      </c>
      <c r="F53" s="50">
        <v>3</v>
      </c>
      <c r="G53" s="50">
        <v>3</v>
      </c>
      <c r="H53" s="50">
        <v>3</v>
      </c>
      <c r="I53" s="50">
        <v>3.75</v>
      </c>
      <c r="J53" s="50">
        <v>3.75</v>
      </c>
      <c r="K53" s="50">
        <v>3.75</v>
      </c>
      <c r="L53" s="50">
        <v>3.75</v>
      </c>
      <c r="M53" s="50">
        <v>3.75</v>
      </c>
      <c r="N53" s="50">
        <v>3.75</v>
      </c>
      <c r="O53" s="50">
        <v>3.75</v>
      </c>
      <c r="P53" s="50">
        <v>3.75</v>
      </c>
      <c r="Q53" s="50">
        <v>3.75</v>
      </c>
      <c r="R53" s="50">
        <v>3.75</v>
      </c>
      <c r="S53" s="50">
        <v>3.75</v>
      </c>
      <c r="T53" s="50">
        <v>3.75</v>
      </c>
      <c r="U53" s="50">
        <v>3.75</v>
      </c>
      <c r="V53" s="50">
        <v>3.75</v>
      </c>
      <c r="W53" s="50">
        <v>3.75</v>
      </c>
      <c r="X53" s="50">
        <v>3.75</v>
      </c>
      <c r="Y53" s="50">
        <v>3.75</v>
      </c>
      <c r="Z53" s="50">
        <v>3.75</v>
      </c>
      <c r="AA53" s="50">
        <v>3.75</v>
      </c>
      <c r="AB53" s="49">
        <v>3.75</v>
      </c>
      <c r="AC53" s="96">
        <v>3.75</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22"/>
      <c r="AF54" s="18"/>
      <c r="AG54" s="18"/>
      <c r="AH54" s="18"/>
    </row>
    <row r="55" spans="1:34" x14ac:dyDescent="0.2">
      <c r="A55" s="51" t="str">
        <f t="shared" ref="A55:A63" si="19">A85</f>
        <v>Pilot Upper Limit</v>
      </c>
      <c r="B55" s="35">
        <f>$B$85</f>
        <v>18</v>
      </c>
      <c r="C55" s="35">
        <f t="shared" ref="C55:AC55" si="20">$B$85</f>
        <v>18</v>
      </c>
      <c r="D55" s="35">
        <f t="shared" si="20"/>
        <v>18</v>
      </c>
      <c r="E55" s="35">
        <f t="shared" si="20"/>
        <v>18</v>
      </c>
      <c r="F55" s="35">
        <f t="shared" si="20"/>
        <v>18</v>
      </c>
      <c r="G55" s="35">
        <f t="shared" si="20"/>
        <v>18</v>
      </c>
      <c r="H55" s="35">
        <f t="shared" si="20"/>
        <v>18</v>
      </c>
      <c r="I55" s="35">
        <f t="shared" si="20"/>
        <v>18</v>
      </c>
      <c r="J55" s="35">
        <f t="shared" si="20"/>
        <v>18</v>
      </c>
      <c r="K55" s="35">
        <f t="shared" si="20"/>
        <v>18</v>
      </c>
      <c r="L55" s="35">
        <f t="shared" si="20"/>
        <v>18</v>
      </c>
      <c r="M55" s="35">
        <f t="shared" si="20"/>
        <v>18</v>
      </c>
      <c r="N55" s="35">
        <f t="shared" si="20"/>
        <v>18</v>
      </c>
      <c r="O55" s="35">
        <f t="shared" si="20"/>
        <v>18</v>
      </c>
      <c r="P55" s="35">
        <f t="shared" si="20"/>
        <v>18</v>
      </c>
      <c r="Q55" s="35">
        <f t="shared" si="20"/>
        <v>18</v>
      </c>
      <c r="R55" s="35">
        <f t="shared" si="20"/>
        <v>18</v>
      </c>
      <c r="S55" s="35">
        <f t="shared" si="20"/>
        <v>18</v>
      </c>
      <c r="T55" s="35">
        <f t="shared" si="20"/>
        <v>18</v>
      </c>
      <c r="U55" s="35">
        <f t="shared" si="20"/>
        <v>18</v>
      </c>
      <c r="V55" s="35">
        <f t="shared" si="20"/>
        <v>18</v>
      </c>
      <c r="W55" s="35">
        <f t="shared" si="20"/>
        <v>18</v>
      </c>
      <c r="X55" s="35">
        <f t="shared" si="20"/>
        <v>18</v>
      </c>
      <c r="Y55" s="35">
        <f t="shared" si="20"/>
        <v>18</v>
      </c>
      <c r="Z55" s="35">
        <f t="shared" si="20"/>
        <v>18</v>
      </c>
      <c r="AA55" s="35">
        <f t="shared" si="20"/>
        <v>18</v>
      </c>
      <c r="AB55" s="339">
        <f t="shared" si="20"/>
        <v>18</v>
      </c>
      <c r="AC55" s="115">
        <f t="shared" si="20"/>
        <v>18</v>
      </c>
    </row>
    <row r="56" spans="1:34" x14ac:dyDescent="0.2">
      <c r="A56" s="34" t="str">
        <f t="shared" si="19"/>
        <v>Pilot Lower Limit</v>
      </c>
      <c r="B56" s="33">
        <f>IF(B76&lt;80,12,IF(AND(B76&gt;=80,B76&lt;90),14,$B$86))</f>
        <v>12</v>
      </c>
      <c r="C56" s="33">
        <f t="shared" ref="C56:AC56" si="21">IF(C76&lt;80,12,IF(AND(C76&gt;=80,C76&lt;90),14,$B$86))</f>
        <v>12</v>
      </c>
      <c r="D56" s="33">
        <f t="shared" si="21"/>
        <v>12</v>
      </c>
      <c r="E56" s="33">
        <f t="shared" si="21"/>
        <v>12</v>
      </c>
      <c r="F56" s="33">
        <f t="shared" si="21"/>
        <v>12</v>
      </c>
      <c r="G56" s="33">
        <f t="shared" si="21"/>
        <v>12</v>
      </c>
      <c r="H56" s="33">
        <f t="shared" si="21"/>
        <v>12</v>
      </c>
      <c r="I56" s="33">
        <f t="shared" si="21"/>
        <v>12</v>
      </c>
      <c r="J56" s="33">
        <f t="shared" si="21"/>
        <v>12</v>
      </c>
      <c r="K56" s="33">
        <f t="shared" si="21"/>
        <v>12</v>
      </c>
      <c r="L56" s="33">
        <f t="shared" si="21"/>
        <v>14</v>
      </c>
      <c r="M56" s="33">
        <f t="shared" si="21"/>
        <v>14</v>
      </c>
      <c r="N56" s="33">
        <f t="shared" si="21"/>
        <v>14</v>
      </c>
      <c r="O56" s="33">
        <f t="shared" si="21"/>
        <v>14</v>
      </c>
      <c r="P56" s="33">
        <f t="shared" si="21"/>
        <v>14</v>
      </c>
      <c r="Q56" s="33">
        <f t="shared" si="21"/>
        <v>14</v>
      </c>
      <c r="R56" s="33">
        <f t="shared" si="21"/>
        <v>18</v>
      </c>
      <c r="S56" s="33">
        <f t="shared" si="21"/>
        <v>18</v>
      </c>
      <c r="T56" s="33">
        <f t="shared" si="21"/>
        <v>18</v>
      </c>
      <c r="U56" s="33">
        <f t="shared" si="21"/>
        <v>18</v>
      </c>
      <c r="V56" s="33">
        <f t="shared" si="21"/>
        <v>18</v>
      </c>
      <c r="W56" s="33">
        <f t="shared" si="21"/>
        <v>18</v>
      </c>
      <c r="X56" s="33">
        <f t="shared" si="21"/>
        <v>18</v>
      </c>
      <c r="Y56" s="33">
        <f t="shared" si="21"/>
        <v>18</v>
      </c>
      <c r="Z56" s="33">
        <f t="shared" si="21"/>
        <v>14</v>
      </c>
      <c r="AA56" s="33">
        <f t="shared" si="21"/>
        <v>14</v>
      </c>
      <c r="AB56" s="125">
        <f t="shared" si="21"/>
        <v>14</v>
      </c>
      <c r="AC56" s="33">
        <f t="shared" si="21"/>
        <v>12</v>
      </c>
    </row>
    <row r="57" spans="1:34" x14ac:dyDescent="0.2">
      <c r="A57" s="34" t="str">
        <f t="shared" si="19"/>
        <v>&gt; L4 Pilots / Crews</v>
      </c>
      <c r="B57" s="33">
        <f t="shared" ref="B57:AC57" si="22">ROUNDUP(IF(B$13="Deploy",MAX((B$79/100)*$B87,$B87),(B$79/100)*$B87),0)</f>
        <v>2</v>
      </c>
      <c r="C57" s="33">
        <f t="shared" si="22"/>
        <v>2</v>
      </c>
      <c r="D57" s="33">
        <f t="shared" si="22"/>
        <v>2</v>
      </c>
      <c r="E57" s="33">
        <f t="shared" si="22"/>
        <v>2</v>
      </c>
      <c r="F57" s="33">
        <f t="shared" si="22"/>
        <v>2</v>
      </c>
      <c r="G57" s="33">
        <f t="shared" si="22"/>
        <v>2</v>
      </c>
      <c r="H57" s="33">
        <f t="shared" si="22"/>
        <v>3</v>
      </c>
      <c r="I57" s="33">
        <f t="shared" si="22"/>
        <v>3</v>
      </c>
      <c r="J57" s="33">
        <f t="shared" si="22"/>
        <v>4</v>
      </c>
      <c r="K57" s="33">
        <f t="shared" si="22"/>
        <v>4</v>
      </c>
      <c r="L57" s="33">
        <f t="shared" si="22"/>
        <v>4</v>
      </c>
      <c r="M57" s="33">
        <f t="shared" si="22"/>
        <v>5</v>
      </c>
      <c r="N57" s="33">
        <f t="shared" si="22"/>
        <v>5</v>
      </c>
      <c r="O57" s="33">
        <f t="shared" si="22"/>
        <v>5</v>
      </c>
      <c r="P57" s="33">
        <f t="shared" si="22"/>
        <v>5</v>
      </c>
      <c r="Q57" s="33">
        <f t="shared" si="22"/>
        <v>5</v>
      </c>
      <c r="R57" s="33">
        <f t="shared" si="22"/>
        <v>5</v>
      </c>
      <c r="S57" s="33">
        <f t="shared" si="22"/>
        <v>5</v>
      </c>
      <c r="T57" s="33">
        <f t="shared" si="22"/>
        <v>5</v>
      </c>
      <c r="U57" s="33">
        <f t="shared" si="22"/>
        <v>5</v>
      </c>
      <c r="V57" s="33">
        <f t="shared" si="22"/>
        <v>5</v>
      </c>
      <c r="W57" s="33">
        <f t="shared" si="22"/>
        <v>5</v>
      </c>
      <c r="X57" s="33">
        <f t="shared" si="22"/>
        <v>5</v>
      </c>
      <c r="Y57" s="33">
        <f t="shared" si="22"/>
        <v>5</v>
      </c>
      <c r="Z57" s="33">
        <f t="shared" si="22"/>
        <v>5</v>
      </c>
      <c r="AA57" s="33">
        <f t="shared" si="22"/>
        <v>5</v>
      </c>
      <c r="AB57" s="125">
        <f t="shared" si="22"/>
        <v>5</v>
      </c>
      <c r="AC57" s="33">
        <f t="shared" si="22"/>
        <v>2</v>
      </c>
    </row>
    <row r="58" spans="1:34" x14ac:dyDescent="0.2">
      <c r="A58" s="34" t="str">
        <f t="shared" si="19"/>
        <v>&gt; L3 Pilots / Crews</v>
      </c>
      <c r="B58" s="33">
        <f t="shared" ref="B58:AC58" si="23">ROUNDUP(IF(B$13="Deploy",MAX((B$79/100)*$B88,$B88),(B$79/100)*$B88),0)</f>
        <v>3</v>
      </c>
      <c r="C58" s="33">
        <f t="shared" si="23"/>
        <v>3</v>
      </c>
      <c r="D58" s="33">
        <f t="shared" si="23"/>
        <v>3</v>
      </c>
      <c r="E58" s="33">
        <f t="shared" si="23"/>
        <v>3</v>
      </c>
      <c r="F58" s="33">
        <f t="shared" si="23"/>
        <v>3</v>
      </c>
      <c r="G58" s="33">
        <f t="shared" si="23"/>
        <v>3</v>
      </c>
      <c r="H58" s="33">
        <f t="shared" si="23"/>
        <v>4</v>
      </c>
      <c r="I58" s="33">
        <f t="shared" si="23"/>
        <v>5</v>
      </c>
      <c r="J58" s="33">
        <f t="shared" si="23"/>
        <v>5</v>
      </c>
      <c r="K58" s="33">
        <f t="shared" si="23"/>
        <v>6</v>
      </c>
      <c r="L58" s="33">
        <f t="shared" si="23"/>
        <v>6</v>
      </c>
      <c r="M58" s="33">
        <f t="shared" si="23"/>
        <v>7</v>
      </c>
      <c r="N58" s="33">
        <f t="shared" si="23"/>
        <v>7</v>
      </c>
      <c r="O58" s="33">
        <f t="shared" si="23"/>
        <v>7</v>
      </c>
      <c r="P58" s="33">
        <f t="shared" si="23"/>
        <v>7</v>
      </c>
      <c r="Q58" s="33">
        <f t="shared" si="23"/>
        <v>7</v>
      </c>
      <c r="R58" s="33">
        <f t="shared" si="23"/>
        <v>8</v>
      </c>
      <c r="S58" s="33">
        <f t="shared" si="23"/>
        <v>8</v>
      </c>
      <c r="T58" s="33">
        <f t="shared" si="23"/>
        <v>8</v>
      </c>
      <c r="U58" s="33">
        <f t="shared" si="23"/>
        <v>8</v>
      </c>
      <c r="V58" s="33">
        <f t="shared" si="23"/>
        <v>8</v>
      </c>
      <c r="W58" s="33">
        <f t="shared" si="23"/>
        <v>8</v>
      </c>
      <c r="X58" s="33">
        <f t="shared" si="23"/>
        <v>8</v>
      </c>
      <c r="Y58" s="33">
        <f t="shared" si="23"/>
        <v>8</v>
      </c>
      <c r="Z58" s="33">
        <f t="shared" si="23"/>
        <v>7</v>
      </c>
      <c r="AA58" s="33">
        <f t="shared" si="23"/>
        <v>7</v>
      </c>
      <c r="AB58" s="125">
        <f t="shared" si="23"/>
        <v>7</v>
      </c>
      <c r="AC58" s="33">
        <f t="shared" si="23"/>
        <v>3</v>
      </c>
    </row>
    <row r="59" spans="1:34" s="21" customFormat="1" x14ac:dyDescent="0.2">
      <c r="A59" s="34" t="str">
        <f t="shared" si="19"/>
        <v>&gt; L2 Pilots / Crews</v>
      </c>
      <c r="B59" s="33">
        <f t="shared" ref="B59:AC59" si="24">ROUNDUP(IF(B$13="Deploy",MAX((B$79/100)*$B89,$B89),(B$79/100)*$B89),0)</f>
        <v>5</v>
      </c>
      <c r="C59" s="33">
        <f t="shared" si="24"/>
        <v>5</v>
      </c>
      <c r="D59" s="33">
        <f t="shared" si="24"/>
        <v>5</v>
      </c>
      <c r="E59" s="33">
        <f t="shared" si="24"/>
        <v>5</v>
      </c>
      <c r="F59" s="33">
        <f t="shared" si="24"/>
        <v>5</v>
      </c>
      <c r="G59" s="33">
        <f t="shared" si="24"/>
        <v>5</v>
      </c>
      <c r="H59" s="33">
        <f t="shared" si="24"/>
        <v>6</v>
      </c>
      <c r="I59" s="33">
        <f t="shared" si="24"/>
        <v>8</v>
      </c>
      <c r="J59" s="33">
        <f t="shared" si="24"/>
        <v>8</v>
      </c>
      <c r="K59" s="33">
        <f t="shared" si="24"/>
        <v>9</v>
      </c>
      <c r="L59" s="33">
        <f t="shared" si="24"/>
        <v>10</v>
      </c>
      <c r="M59" s="33">
        <f t="shared" si="24"/>
        <v>12</v>
      </c>
      <c r="N59" s="33">
        <f t="shared" si="24"/>
        <v>12</v>
      </c>
      <c r="O59" s="33">
        <f t="shared" si="24"/>
        <v>12</v>
      </c>
      <c r="P59" s="33">
        <f t="shared" si="24"/>
        <v>12</v>
      </c>
      <c r="Q59" s="33">
        <f t="shared" si="24"/>
        <v>12</v>
      </c>
      <c r="R59" s="33">
        <f t="shared" si="24"/>
        <v>13</v>
      </c>
      <c r="S59" s="33">
        <f t="shared" si="24"/>
        <v>13</v>
      </c>
      <c r="T59" s="33">
        <f t="shared" si="24"/>
        <v>13</v>
      </c>
      <c r="U59" s="33">
        <f t="shared" si="24"/>
        <v>13</v>
      </c>
      <c r="V59" s="33">
        <f t="shared" si="24"/>
        <v>13</v>
      </c>
      <c r="W59" s="33">
        <f t="shared" si="24"/>
        <v>13</v>
      </c>
      <c r="X59" s="33">
        <f t="shared" si="24"/>
        <v>13</v>
      </c>
      <c r="Y59" s="33">
        <f t="shared" si="24"/>
        <v>12</v>
      </c>
      <c r="Z59" s="33">
        <f t="shared" si="24"/>
        <v>12</v>
      </c>
      <c r="AA59" s="33">
        <f t="shared" si="24"/>
        <v>11</v>
      </c>
      <c r="AB59" s="125">
        <f t="shared" si="24"/>
        <v>11</v>
      </c>
      <c r="AC59" s="33">
        <f t="shared" si="24"/>
        <v>5</v>
      </c>
    </row>
    <row r="60" spans="1:34" x14ac:dyDescent="0.2">
      <c r="A60" s="34" t="str">
        <f t="shared" si="19"/>
        <v>&gt; L1 Pilots / Crews</v>
      </c>
      <c r="B60" s="33">
        <f t="shared" ref="B60:AC60" si="25">ROUNDUP(IF(B$13="Deploy",MAX((B$79/100)*$B90,$B90),(B$79/100)*$B90),0)</f>
        <v>7</v>
      </c>
      <c r="C60" s="33">
        <f t="shared" si="25"/>
        <v>7</v>
      </c>
      <c r="D60" s="33">
        <f t="shared" si="25"/>
        <v>7</v>
      </c>
      <c r="E60" s="33">
        <f t="shared" si="25"/>
        <v>7</v>
      </c>
      <c r="F60" s="33">
        <f t="shared" si="25"/>
        <v>7</v>
      </c>
      <c r="G60" s="33">
        <f t="shared" si="25"/>
        <v>7</v>
      </c>
      <c r="H60" s="33">
        <f t="shared" si="25"/>
        <v>8</v>
      </c>
      <c r="I60" s="33">
        <f t="shared" si="25"/>
        <v>10</v>
      </c>
      <c r="J60" s="33">
        <f t="shared" si="25"/>
        <v>11</v>
      </c>
      <c r="K60" s="33">
        <f t="shared" si="25"/>
        <v>11</v>
      </c>
      <c r="L60" s="33">
        <f t="shared" si="25"/>
        <v>13</v>
      </c>
      <c r="M60" s="33">
        <f t="shared" si="25"/>
        <v>15</v>
      </c>
      <c r="N60" s="33">
        <f t="shared" si="25"/>
        <v>15</v>
      </c>
      <c r="O60" s="33">
        <f t="shared" si="25"/>
        <v>15</v>
      </c>
      <c r="P60" s="33">
        <f t="shared" si="25"/>
        <v>15</v>
      </c>
      <c r="Q60" s="33">
        <f t="shared" si="25"/>
        <v>15</v>
      </c>
      <c r="R60" s="33">
        <f t="shared" si="25"/>
        <v>17</v>
      </c>
      <c r="S60" s="33">
        <f t="shared" si="25"/>
        <v>17</v>
      </c>
      <c r="T60" s="33">
        <f t="shared" si="25"/>
        <v>17</v>
      </c>
      <c r="U60" s="33">
        <f t="shared" si="25"/>
        <v>17</v>
      </c>
      <c r="V60" s="33">
        <f t="shared" si="25"/>
        <v>17</v>
      </c>
      <c r="W60" s="33">
        <f t="shared" si="25"/>
        <v>17</v>
      </c>
      <c r="X60" s="33">
        <f t="shared" si="25"/>
        <v>16</v>
      </c>
      <c r="Y60" s="33">
        <f t="shared" si="25"/>
        <v>16</v>
      </c>
      <c r="Z60" s="33">
        <f t="shared" si="25"/>
        <v>15</v>
      </c>
      <c r="AA60" s="33">
        <f t="shared" si="25"/>
        <v>15</v>
      </c>
      <c r="AB60" s="125">
        <f t="shared" si="25"/>
        <v>14</v>
      </c>
      <c r="AC60" s="33">
        <f t="shared" si="25"/>
        <v>7</v>
      </c>
    </row>
    <row r="61" spans="1:34" x14ac:dyDescent="0.2">
      <c r="A61" s="34" t="str">
        <f t="shared" si="19"/>
        <v>NVG Quals</v>
      </c>
      <c r="B61" s="33">
        <f t="shared" ref="B61:AB61" si="26">ROUNDUP(IF(B$13="Deploy",MAX((B$79/100)*$B91,$B91),(B$79/100)*$B91),0)</f>
        <v>5</v>
      </c>
      <c r="C61" s="33">
        <f t="shared" si="26"/>
        <v>5</v>
      </c>
      <c r="D61" s="33">
        <f t="shared" si="26"/>
        <v>5</v>
      </c>
      <c r="E61" s="33">
        <f t="shared" si="26"/>
        <v>5</v>
      </c>
      <c r="F61" s="33">
        <f t="shared" si="26"/>
        <v>5</v>
      </c>
      <c r="G61" s="33">
        <f t="shared" si="26"/>
        <v>5</v>
      </c>
      <c r="H61" s="33">
        <f t="shared" si="26"/>
        <v>6</v>
      </c>
      <c r="I61" s="33">
        <f t="shared" si="26"/>
        <v>7</v>
      </c>
      <c r="J61" s="33">
        <f t="shared" si="26"/>
        <v>8</v>
      </c>
      <c r="K61" s="33">
        <f t="shared" si="26"/>
        <v>8</v>
      </c>
      <c r="L61" s="33">
        <f t="shared" si="26"/>
        <v>9</v>
      </c>
      <c r="M61" s="33">
        <f t="shared" si="26"/>
        <v>11</v>
      </c>
      <c r="N61" s="33">
        <f t="shared" si="26"/>
        <v>11</v>
      </c>
      <c r="O61" s="33">
        <f t="shared" si="26"/>
        <v>11</v>
      </c>
      <c r="P61" s="33">
        <f t="shared" si="26"/>
        <v>11</v>
      </c>
      <c r="Q61" s="33">
        <f t="shared" si="26"/>
        <v>11</v>
      </c>
      <c r="R61" s="33">
        <f t="shared" si="26"/>
        <v>12</v>
      </c>
      <c r="S61" s="33">
        <f t="shared" si="26"/>
        <v>12</v>
      </c>
      <c r="T61" s="33">
        <f t="shared" si="26"/>
        <v>12</v>
      </c>
      <c r="U61" s="33">
        <f t="shared" si="26"/>
        <v>12</v>
      </c>
      <c r="V61" s="33">
        <f t="shared" si="26"/>
        <v>12</v>
      </c>
      <c r="W61" s="33">
        <f t="shared" si="26"/>
        <v>12</v>
      </c>
      <c r="X61" s="33">
        <f t="shared" si="26"/>
        <v>12</v>
      </c>
      <c r="Y61" s="33">
        <f t="shared" si="26"/>
        <v>11</v>
      </c>
      <c r="Z61" s="33">
        <f t="shared" si="26"/>
        <v>11</v>
      </c>
      <c r="AA61" s="33">
        <f t="shared" si="26"/>
        <v>11</v>
      </c>
      <c r="AB61" s="125">
        <f t="shared" si="26"/>
        <v>10</v>
      </c>
      <c r="AC61" s="33">
        <v>0</v>
      </c>
    </row>
    <row r="62" spans="1:34" x14ac:dyDescent="0.2">
      <c r="A62" s="34" t="str">
        <f t="shared" si="19"/>
        <v>JMPS SME</v>
      </c>
      <c r="B62" s="33">
        <f t="shared" ref="B62:AB62" si="27">ROUNDUP(IF(B$13="Deploy",MAX((B$79/100)*$B92,$B92),(B$79/100)*$B92),0)</f>
        <v>2</v>
      </c>
      <c r="C62" s="33">
        <f t="shared" si="27"/>
        <v>2</v>
      </c>
      <c r="D62" s="33">
        <f t="shared" si="27"/>
        <v>2</v>
      </c>
      <c r="E62" s="33">
        <f t="shared" si="27"/>
        <v>2</v>
      </c>
      <c r="F62" s="33">
        <f t="shared" si="27"/>
        <v>2</v>
      </c>
      <c r="G62" s="33">
        <f t="shared" si="27"/>
        <v>2</v>
      </c>
      <c r="H62" s="33">
        <f t="shared" si="27"/>
        <v>2</v>
      </c>
      <c r="I62" s="33">
        <f t="shared" si="27"/>
        <v>2</v>
      </c>
      <c r="J62" s="33">
        <f t="shared" si="27"/>
        <v>2</v>
      </c>
      <c r="K62" s="33">
        <f t="shared" si="27"/>
        <v>2</v>
      </c>
      <c r="L62" s="33">
        <f t="shared" si="27"/>
        <v>3</v>
      </c>
      <c r="M62" s="33">
        <f t="shared" si="27"/>
        <v>3</v>
      </c>
      <c r="N62" s="33">
        <f t="shared" si="27"/>
        <v>3</v>
      </c>
      <c r="O62" s="33">
        <f t="shared" si="27"/>
        <v>3</v>
      </c>
      <c r="P62" s="33">
        <f t="shared" si="27"/>
        <v>3</v>
      </c>
      <c r="Q62" s="33">
        <f t="shared" si="27"/>
        <v>3</v>
      </c>
      <c r="R62" s="33">
        <f t="shared" si="27"/>
        <v>3</v>
      </c>
      <c r="S62" s="33">
        <f t="shared" si="27"/>
        <v>3</v>
      </c>
      <c r="T62" s="33">
        <f t="shared" si="27"/>
        <v>3</v>
      </c>
      <c r="U62" s="33">
        <f t="shared" si="27"/>
        <v>3</v>
      </c>
      <c r="V62" s="33">
        <f t="shared" si="27"/>
        <v>3</v>
      </c>
      <c r="W62" s="33">
        <f t="shared" si="27"/>
        <v>3</v>
      </c>
      <c r="X62" s="33">
        <f t="shared" si="27"/>
        <v>3</v>
      </c>
      <c r="Y62" s="33">
        <f t="shared" si="27"/>
        <v>3</v>
      </c>
      <c r="Z62" s="33">
        <f t="shared" si="27"/>
        <v>3</v>
      </c>
      <c r="AA62" s="33">
        <f t="shared" si="27"/>
        <v>3</v>
      </c>
      <c r="AB62" s="125">
        <f t="shared" si="27"/>
        <v>3</v>
      </c>
      <c r="AC62" s="33">
        <v>0</v>
      </c>
    </row>
    <row r="63" spans="1:34" x14ac:dyDescent="0.2">
      <c r="A63" s="34" t="str">
        <f t="shared" si="19"/>
        <v>CVW Strike Leads</v>
      </c>
      <c r="B63" s="33">
        <f t="shared" ref="B63:AB63" si="28">ROUNDUP(IF(B$13="Deploy",MAX((B$79/100)*$B93,$B93),(B$79/100)*$B93),0)</f>
        <v>2</v>
      </c>
      <c r="C63" s="33">
        <f t="shared" si="28"/>
        <v>2</v>
      </c>
      <c r="D63" s="33">
        <f t="shared" si="28"/>
        <v>2</v>
      </c>
      <c r="E63" s="33">
        <f t="shared" si="28"/>
        <v>2</v>
      </c>
      <c r="F63" s="33">
        <f t="shared" si="28"/>
        <v>2</v>
      </c>
      <c r="G63" s="33">
        <f t="shared" si="28"/>
        <v>2</v>
      </c>
      <c r="H63" s="33">
        <f t="shared" si="28"/>
        <v>2</v>
      </c>
      <c r="I63" s="33">
        <f t="shared" si="28"/>
        <v>2</v>
      </c>
      <c r="J63" s="33">
        <f t="shared" si="28"/>
        <v>2</v>
      </c>
      <c r="K63" s="33">
        <f t="shared" si="28"/>
        <v>2</v>
      </c>
      <c r="L63" s="33">
        <f t="shared" si="28"/>
        <v>3</v>
      </c>
      <c r="M63" s="33">
        <f t="shared" si="28"/>
        <v>3</v>
      </c>
      <c r="N63" s="33">
        <f t="shared" si="28"/>
        <v>3</v>
      </c>
      <c r="O63" s="33">
        <f t="shared" si="28"/>
        <v>3</v>
      </c>
      <c r="P63" s="33">
        <f t="shared" si="28"/>
        <v>3</v>
      </c>
      <c r="Q63" s="33">
        <f t="shared" si="28"/>
        <v>3</v>
      </c>
      <c r="R63" s="33">
        <f t="shared" si="28"/>
        <v>3</v>
      </c>
      <c r="S63" s="33">
        <f t="shared" si="28"/>
        <v>3</v>
      </c>
      <c r="T63" s="33">
        <f t="shared" si="28"/>
        <v>3</v>
      </c>
      <c r="U63" s="33">
        <f t="shared" si="28"/>
        <v>3</v>
      </c>
      <c r="V63" s="33">
        <f t="shared" si="28"/>
        <v>3</v>
      </c>
      <c r="W63" s="33">
        <f t="shared" si="28"/>
        <v>3</v>
      </c>
      <c r="X63" s="33">
        <f t="shared" si="28"/>
        <v>3</v>
      </c>
      <c r="Y63" s="33">
        <f t="shared" si="28"/>
        <v>3</v>
      </c>
      <c r="Z63" s="33">
        <f t="shared" si="28"/>
        <v>3</v>
      </c>
      <c r="AA63" s="33">
        <f t="shared" si="28"/>
        <v>3</v>
      </c>
      <c r="AB63" s="125">
        <f t="shared" si="28"/>
        <v>3</v>
      </c>
      <c r="AC63" s="33">
        <v>0</v>
      </c>
    </row>
    <row r="64" spans="1:34" s="21" customFormat="1" x14ac:dyDescent="0.2">
      <c r="A64" s="34" t="str">
        <f>A94</f>
        <v>Required Skilled Crews</v>
      </c>
      <c r="B64" s="33">
        <f t="shared" ref="B64:AB64" si="29">ROUNDUP(IF(B$13="Deploy",MAX((B$79/100)*$B94,$B94),(B$79/100)*$B94),0)</f>
        <v>5</v>
      </c>
      <c r="C64" s="33">
        <f t="shared" si="29"/>
        <v>5</v>
      </c>
      <c r="D64" s="33">
        <f t="shared" si="29"/>
        <v>5</v>
      </c>
      <c r="E64" s="33">
        <f t="shared" si="29"/>
        <v>5</v>
      </c>
      <c r="F64" s="33">
        <f t="shared" si="29"/>
        <v>5</v>
      </c>
      <c r="G64" s="33">
        <f t="shared" si="29"/>
        <v>5</v>
      </c>
      <c r="H64" s="33">
        <f t="shared" si="29"/>
        <v>6</v>
      </c>
      <c r="I64" s="33">
        <f t="shared" si="29"/>
        <v>8</v>
      </c>
      <c r="J64" s="33">
        <f t="shared" si="29"/>
        <v>8</v>
      </c>
      <c r="K64" s="33">
        <f t="shared" si="29"/>
        <v>9</v>
      </c>
      <c r="L64" s="33">
        <f t="shared" si="29"/>
        <v>10</v>
      </c>
      <c r="M64" s="33">
        <f t="shared" si="29"/>
        <v>12</v>
      </c>
      <c r="N64" s="33">
        <f t="shared" si="29"/>
        <v>12</v>
      </c>
      <c r="O64" s="33">
        <f t="shared" si="29"/>
        <v>12</v>
      </c>
      <c r="P64" s="33">
        <f t="shared" si="29"/>
        <v>12</v>
      </c>
      <c r="Q64" s="33">
        <f t="shared" si="29"/>
        <v>12</v>
      </c>
      <c r="R64" s="33">
        <f t="shared" si="29"/>
        <v>13</v>
      </c>
      <c r="S64" s="33">
        <f t="shared" si="29"/>
        <v>13</v>
      </c>
      <c r="T64" s="33">
        <f t="shared" si="29"/>
        <v>13</v>
      </c>
      <c r="U64" s="33">
        <f t="shared" si="29"/>
        <v>13</v>
      </c>
      <c r="V64" s="33">
        <f t="shared" si="29"/>
        <v>13</v>
      </c>
      <c r="W64" s="33">
        <f t="shared" si="29"/>
        <v>13</v>
      </c>
      <c r="X64" s="33">
        <f t="shared" si="29"/>
        <v>13</v>
      </c>
      <c r="Y64" s="33">
        <f t="shared" si="29"/>
        <v>12</v>
      </c>
      <c r="Z64" s="33">
        <f t="shared" si="29"/>
        <v>12</v>
      </c>
      <c r="AA64" s="33">
        <f t="shared" si="29"/>
        <v>11</v>
      </c>
      <c r="AB64" s="125">
        <f t="shared" si="29"/>
        <v>11</v>
      </c>
      <c r="AC64" s="33">
        <f>ROUNDUP(IF(AC$13="Deploy",MAX((AC$79/100)*$B94,$B94),(AC$79/100)*$B94),0)</f>
        <v>5</v>
      </c>
      <c r="AD64" s="178"/>
      <c r="AE64" s="32"/>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4">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15"/>
      <c r="D70" s="15"/>
    </row>
    <row r="71" spans="1:47" x14ac:dyDescent="0.2">
      <c r="B71" s="15"/>
      <c r="C71" s="15"/>
      <c r="D71" s="15"/>
    </row>
    <row r="72" spans="1:47" ht="12.75" thickBot="1" x14ac:dyDescent="0.25">
      <c r="A72" s="32"/>
      <c r="AC72" s="21"/>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0">MIN(100,B76+$B$80)</f>
        <v>45.901136923127005</v>
      </c>
      <c r="C74" s="28">
        <f t="shared" si="30"/>
        <v>45.901136923127005</v>
      </c>
      <c r="D74" s="28">
        <f t="shared" si="30"/>
        <v>45.901136923127005</v>
      </c>
      <c r="E74" s="28">
        <f t="shared" si="30"/>
        <v>45.901136923127005</v>
      </c>
      <c r="F74" s="28">
        <f t="shared" si="30"/>
        <v>45.901136923127005</v>
      </c>
      <c r="G74" s="28">
        <f t="shared" si="30"/>
        <v>53.901136923127005</v>
      </c>
      <c r="H74" s="28">
        <f t="shared" si="30"/>
        <v>55.901136923127005</v>
      </c>
      <c r="I74" s="28">
        <f t="shared" si="30"/>
        <v>55.901136923127005</v>
      </c>
      <c r="J74" s="28">
        <f t="shared" si="30"/>
        <v>65.901136923127012</v>
      </c>
      <c r="K74" s="28">
        <f t="shared" si="30"/>
        <v>90.901136923127012</v>
      </c>
      <c r="L74" s="28">
        <f t="shared" si="30"/>
        <v>100</v>
      </c>
      <c r="M74" s="28">
        <f t="shared" si="30"/>
        <v>100</v>
      </c>
      <c r="N74" s="28">
        <f t="shared" si="30"/>
        <v>100</v>
      </c>
      <c r="O74" s="28">
        <f t="shared" si="30"/>
        <v>100</v>
      </c>
      <c r="P74" s="28">
        <f t="shared" si="30"/>
        <v>100</v>
      </c>
      <c r="Q74" s="28">
        <f t="shared" si="30"/>
        <v>100</v>
      </c>
      <c r="R74" s="28">
        <f t="shared" si="30"/>
        <v>100</v>
      </c>
      <c r="S74" s="28">
        <f t="shared" si="30"/>
        <v>100</v>
      </c>
      <c r="T74" s="28">
        <f t="shared" si="30"/>
        <v>100</v>
      </c>
      <c r="U74" s="28">
        <f t="shared" si="30"/>
        <v>100</v>
      </c>
      <c r="V74" s="28">
        <f t="shared" si="30"/>
        <v>100</v>
      </c>
      <c r="W74" s="28">
        <f t="shared" si="30"/>
        <v>100</v>
      </c>
      <c r="X74" s="28">
        <f t="shared" si="30"/>
        <v>100</v>
      </c>
      <c r="Y74" s="28">
        <f t="shared" si="30"/>
        <v>100</v>
      </c>
      <c r="Z74" s="28">
        <f t="shared" si="30"/>
        <v>100</v>
      </c>
      <c r="AA74" s="28">
        <f t="shared" si="30"/>
        <v>100</v>
      </c>
      <c r="AB74" s="27">
        <f t="shared" si="30"/>
        <v>100</v>
      </c>
      <c r="AC74" s="129">
        <f>MIN(100,AC76+$B$80)</f>
        <v>45.901136923127005</v>
      </c>
      <c r="AD74" s="21"/>
      <c r="AE74" s="21"/>
      <c r="AF74" s="20"/>
      <c r="AG74" s="19"/>
      <c r="AH74" s="18"/>
      <c r="AI74" s="2"/>
      <c r="AJ74" s="2"/>
    </row>
    <row r="75" spans="1:47" x14ac:dyDescent="0.2">
      <c r="A75" s="29" t="s">
        <v>149</v>
      </c>
      <c r="B75" s="28">
        <f t="shared" ref="B75:AB75" si="31">MIN(100,B76+$B$81)</f>
        <v>27.950568461563503</v>
      </c>
      <c r="C75" s="28">
        <f t="shared" si="31"/>
        <v>27.950568461563503</v>
      </c>
      <c r="D75" s="28">
        <f t="shared" si="31"/>
        <v>27.950568461563503</v>
      </c>
      <c r="E75" s="28">
        <f t="shared" si="31"/>
        <v>27.950568461563503</v>
      </c>
      <c r="F75" s="28">
        <f t="shared" si="31"/>
        <v>27.950568461563503</v>
      </c>
      <c r="G75" s="28">
        <f t="shared" si="31"/>
        <v>35.950568461563506</v>
      </c>
      <c r="H75" s="28">
        <f t="shared" si="31"/>
        <v>37.950568461563506</v>
      </c>
      <c r="I75" s="28">
        <f t="shared" si="31"/>
        <v>37.950568461563506</v>
      </c>
      <c r="J75" s="28">
        <f t="shared" si="31"/>
        <v>47.950568461563506</v>
      </c>
      <c r="K75" s="28">
        <f t="shared" si="31"/>
        <v>72.950568461563506</v>
      </c>
      <c r="L75" s="28">
        <f t="shared" si="31"/>
        <v>97.950568461563506</v>
      </c>
      <c r="M75" s="28">
        <f t="shared" si="31"/>
        <v>100</v>
      </c>
      <c r="N75" s="28">
        <f t="shared" si="31"/>
        <v>100</v>
      </c>
      <c r="O75" s="28">
        <f t="shared" si="31"/>
        <v>100</v>
      </c>
      <c r="P75" s="28">
        <f t="shared" si="31"/>
        <v>100</v>
      </c>
      <c r="Q75" s="28">
        <f t="shared" si="31"/>
        <v>100</v>
      </c>
      <c r="R75" s="28">
        <f t="shared" si="31"/>
        <v>100</v>
      </c>
      <c r="S75" s="28">
        <f t="shared" si="31"/>
        <v>100</v>
      </c>
      <c r="T75" s="28">
        <f t="shared" si="31"/>
        <v>100</v>
      </c>
      <c r="U75" s="28">
        <f t="shared" si="31"/>
        <v>100</v>
      </c>
      <c r="V75" s="28">
        <f t="shared" si="31"/>
        <v>100</v>
      </c>
      <c r="W75" s="28">
        <f t="shared" si="31"/>
        <v>100</v>
      </c>
      <c r="X75" s="28">
        <f t="shared" si="31"/>
        <v>100</v>
      </c>
      <c r="Y75" s="28">
        <f t="shared" si="31"/>
        <v>100</v>
      </c>
      <c r="Z75" s="28">
        <f t="shared" si="31"/>
        <v>100</v>
      </c>
      <c r="AA75" s="28">
        <f t="shared" si="31"/>
        <v>100</v>
      </c>
      <c r="AB75" s="27">
        <f t="shared" si="31"/>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D76" s="21"/>
      <c r="AE76" s="21"/>
      <c r="AF76" s="20"/>
      <c r="AG76" s="19"/>
      <c r="AH76" s="18"/>
      <c r="AI76" s="2"/>
      <c r="AJ76" s="2"/>
    </row>
    <row r="77" spans="1:47" x14ac:dyDescent="0.2">
      <c r="A77" s="29" t="s">
        <v>151</v>
      </c>
      <c r="B77" s="28">
        <f t="shared" ref="B77:AB77" si="32">MIN(80,IF(B13="Deploy",80,MAX(0,B76-$B$81)))</f>
        <v>0</v>
      </c>
      <c r="C77" s="28">
        <f t="shared" si="32"/>
        <v>0</v>
      </c>
      <c r="D77" s="28">
        <f t="shared" si="32"/>
        <v>0</v>
      </c>
      <c r="E77" s="28">
        <f t="shared" si="32"/>
        <v>0</v>
      </c>
      <c r="F77" s="28">
        <f t="shared" si="32"/>
        <v>0</v>
      </c>
      <c r="G77" s="28">
        <f t="shared" si="32"/>
        <v>4.9431538436497391E-2</v>
      </c>
      <c r="H77" s="28">
        <f t="shared" si="32"/>
        <v>2.0494315384364974</v>
      </c>
      <c r="I77" s="28">
        <f t="shared" si="32"/>
        <v>2.0494315384364974</v>
      </c>
      <c r="J77" s="28">
        <f t="shared" si="32"/>
        <v>12.049431538436497</v>
      </c>
      <c r="K77" s="28">
        <f t="shared" si="32"/>
        <v>37.049431538436494</v>
      </c>
      <c r="L77" s="28">
        <f t="shared" si="32"/>
        <v>62.049431538436494</v>
      </c>
      <c r="M77" s="28">
        <f t="shared" si="32"/>
        <v>67.049431538436494</v>
      </c>
      <c r="N77" s="28">
        <f t="shared" si="32"/>
        <v>67.049431538436494</v>
      </c>
      <c r="O77" s="28">
        <f t="shared" si="32"/>
        <v>67.049431538436494</v>
      </c>
      <c r="P77" s="28">
        <f t="shared" si="32"/>
        <v>67.049431538436494</v>
      </c>
      <c r="Q77" s="28">
        <f t="shared" si="32"/>
        <v>67.049431538436494</v>
      </c>
      <c r="R77" s="28">
        <f t="shared" si="32"/>
        <v>80</v>
      </c>
      <c r="S77" s="28">
        <f t="shared" si="32"/>
        <v>80</v>
      </c>
      <c r="T77" s="28">
        <f t="shared" si="32"/>
        <v>80</v>
      </c>
      <c r="U77" s="28">
        <f t="shared" si="32"/>
        <v>80</v>
      </c>
      <c r="V77" s="28">
        <f t="shared" si="32"/>
        <v>80</v>
      </c>
      <c r="W77" s="28">
        <f t="shared" si="32"/>
        <v>80</v>
      </c>
      <c r="X77" s="28">
        <f t="shared" si="32"/>
        <v>76.049431538436494</v>
      </c>
      <c r="Y77" s="28">
        <f t="shared" si="32"/>
        <v>73.049431538436494</v>
      </c>
      <c r="Z77" s="28">
        <f t="shared" si="32"/>
        <v>67.049431538436494</v>
      </c>
      <c r="AA77" s="28">
        <f t="shared" si="32"/>
        <v>66.049431538436494</v>
      </c>
      <c r="AB77" s="27">
        <f t="shared" si="32"/>
        <v>63.049431538436494</v>
      </c>
      <c r="AC77" s="130">
        <f>MIN(80,IF(AC3="Deploy",80,MAX(0,AC76-$B$81)))</f>
        <v>0</v>
      </c>
      <c r="AD77" s="21"/>
      <c r="AE77" s="21"/>
      <c r="AF77" s="20"/>
      <c r="AG77" s="19"/>
      <c r="AH77" s="18"/>
      <c r="AI77" s="2"/>
      <c r="AJ77" s="2"/>
    </row>
    <row r="78" spans="1:47" ht="12.75" thickBot="1" x14ac:dyDescent="0.25">
      <c r="A78" s="26" t="s">
        <v>152</v>
      </c>
      <c r="B78" s="25">
        <f t="shared" ref="B78:AB78" si="33">MIN(60,IF(B14="Deploy",60,MAX(0,B76-$B$80)))</f>
        <v>0</v>
      </c>
      <c r="C78" s="25">
        <f t="shared" si="33"/>
        <v>0</v>
      </c>
      <c r="D78" s="25">
        <f t="shared" si="33"/>
        <v>0</v>
      </c>
      <c r="E78" s="25">
        <f t="shared" si="33"/>
        <v>0</v>
      </c>
      <c r="F78" s="25">
        <f t="shared" si="33"/>
        <v>0</v>
      </c>
      <c r="G78" s="25">
        <f t="shared" si="33"/>
        <v>0</v>
      </c>
      <c r="H78" s="25">
        <f t="shared" si="33"/>
        <v>0</v>
      </c>
      <c r="I78" s="25">
        <f t="shared" si="33"/>
        <v>0</v>
      </c>
      <c r="J78" s="25">
        <f t="shared" si="33"/>
        <v>0</v>
      </c>
      <c r="K78" s="25">
        <f t="shared" si="33"/>
        <v>19.098863076872995</v>
      </c>
      <c r="L78" s="25">
        <f t="shared" si="33"/>
        <v>44.098863076872995</v>
      </c>
      <c r="M78" s="25">
        <f t="shared" si="33"/>
        <v>49.098863076872995</v>
      </c>
      <c r="N78" s="25">
        <f t="shared" si="33"/>
        <v>49.098863076872995</v>
      </c>
      <c r="O78" s="25">
        <f t="shared" si="33"/>
        <v>49.098863076872995</v>
      </c>
      <c r="P78" s="25">
        <f t="shared" si="33"/>
        <v>49.098863076872995</v>
      </c>
      <c r="Q78" s="25">
        <f t="shared" si="33"/>
        <v>49.098863076872995</v>
      </c>
      <c r="R78" s="25">
        <f t="shared" si="33"/>
        <v>60</v>
      </c>
      <c r="S78" s="25">
        <f t="shared" si="33"/>
        <v>60</v>
      </c>
      <c r="T78" s="25">
        <f t="shared" si="33"/>
        <v>60</v>
      </c>
      <c r="U78" s="25">
        <f t="shared" si="33"/>
        <v>60</v>
      </c>
      <c r="V78" s="25">
        <f t="shared" si="33"/>
        <v>60</v>
      </c>
      <c r="W78" s="25">
        <f t="shared" si="33"/>
        <v>60</v>
      </c>
      <c r="X78" s="25">
        <f t="shared" si="33"/>
        <v>58.098863076872995</v>
      </c>
      <c r="Y78" s="25">
        <f t="shared" si="33"/>
        <v>55.098863076872995</v>
      </c>
      <c r="Z78" s="25">
        <f t="shared" si="33"/>
        <v>49.098863076872995</v>
      </c>
      <c r="AA78" s="25">
        <f t="shared" si="33"/>
        <v>48.098863076872995</v>
      </c>
      <c r="AB78" s="24">
        <f t="shared" si="33"/>
        <v>45.098863076872995</v>
      </c>
      <c r="AC78" s="131">
        <f>MIN(60,IF(AC4="Deploy",60,MAX(0,AC76-$B$80)))</f>
        <v>0</v>
      </c>
      <c r="AI78" s="2"/>
      <c r="AJ78" s="2"/>
    </row>
    <row r="79" spans="1:47"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c r="AD79" s="133"/>
      <c r="AE79" s="133"/>
    </row>
    <row r="80" spans="1:47" x14ac:dyDescent="0.2">
      <c r="A80" s="23" t="s">
        <v>154</v>
      </c>
      <c r="B80" s="22">
        <f t="array" ref="B80">SQRT(SUM(POWER(AVERAGE(B76:AB76)-(B76:AB76),2))/COUNT(B76:AB76))*1</f>
        <v>35.901136923127005</v>
      </c>
      <c r="AI80" s="2"/>
      <c r="AJ80" s="2"/>
    </row>
    <row r="81" spans="1:38" s="2" customFormat="1" ht="12.75" thickBot="1" x14ac:dyDescent="0.25">
      <c r="A81" s="17" t="s">
        <v>155</v>
      </c>
      <c r="B81" s="16">
        <f>B80/2</f>
        <v>17.950568461563503</v>
      </c>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38" s="2" customFormat="1"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
    </row>
    <row r="83" spans="1:38"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8"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8" x14ac:dyDescent="0.2">
      <c r="A85" s="8" t="s">
        <v>158</v>
      </c>
      <c r="B85" s="14">
        <v>18</v>
      </c>
      <c r="AI85" s="2"/>
      <c r="AJ85" s="2"/>
    </row>
    <row r="86" spans="1:38" x14ac:dyDescent="0.2">
      <c r="A86" s="6" t="s">
        <v>159</v>
      </c>
      <c r="B86" s="13">
        <v>18</v>
      </c>
      <c r="AI86" s="2"/>
      <c r="AJ86" s="2"/>
    </row>
    <row r="87" spans="1:38" x14ac:dyDescent="0.2">
      <c r="A87" s="6" t="s">
        <v>160</v>
      </c>
      <c r="B87" s="12">
        <v>5</v>
      </c>
      <c r="AI87" s="2"/>
      <c r="AJ87" s="2"/>
    </row>
    <row r="88" spans="1:38" x14ac:dyDescent="0.2">
      <c r="A88" s="6" t="s">
        <v>161</v>
      </c>
      <c r="B88" s="12">
        <v>8</v>
      </c>
      <c r="AI88" s="2"/>
      <c r="AJ88" s="2"/>
    </row>
    <row r="89" spans="1:38" x14ac:dyDescent="0.2">
      <c r="A89" s="6" t="s">
        <v>162</v>
      </c>
      <c r="B89" s="12">
        <v>13</v>
      </c>
      <c r="AI89" s="2"/>
      <c r="AJ89" s="2"/>
    </row>
    <row r="90" spans="1:38" x14ac:dyDescent="0.2">
      <c r="A90" s="6" t="s">
        <v>163</v>
      </c>
      <c r="B90" s="12">
        <v>17</v>
      </c>
      <c r="AI90" s="2"/>
      <c r="AJ90" s="2"/>
    </row>
    <row r="91" spans="1:38" x14ac:dyDescent="0.2">
      <c r="A91" s="6" t="s">
        <v>164</v>
      </c>
      <c r="B91" s="12">
        <v>12</v>
      </c>
      <c r="AI91" s="2"/>
      <c r="AJ91" s="2"/>
    </row>
    <row r="92" spans="1:38" s="2" customFormat="1" x14ac:dyDescent="0.2">
      <c r="A92" s="6" t="s">
        <v>165</v>
      </c>
      <c r="B92" s="12">
        <v>3</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9"/>
    </row>
    <row r="93" spans="1:38" x14ac:dyDescent="0.2">
      <c r="A93" s="6" t="s">
        <v>166</v>
      </c>
      <c r="B93" s="12">
        <v>3</v>
      </c>
      <c r="AI93" s="2"/>
      <c r="AJ93" s="2"/>
    </row>
    <row r="94" spans="1:38" ht="12.75" thickBot="1" x14ac:dyDescent="0.25">
      <c r="A94" s="4" t="s">
        <v>167</v>
      </c>
      <c r="B94" s="11">
        <v>13</v>
      </c>
      <c r="AI94" s="2"/>
      <c r="AJ94" s="2"/>
    </row>
    <row r="95" spans="1:38" ht="12.75" thickBot="1" x14ac:dyDescent="0.25"/>
    <row r="96" spans="1:38" ht="13.5" thickBot="1" x14ac:dyDescent="0.25">
      <c r="A96" s="407" t="s">
        <v>168</v>
      </c>
      <c r="B96" s="408"/>
      <c r="AK96" s="2"/>
      <c r="AL96" s="2"/>
    </row>
    <row r="97" spans="1:30"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c r="AD97" s="120"/>
    </row>
    <row r="98" spans="1:30"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c r="AD98" s="120"/>
    </row>
    <row r="99" spans="1:30" ht="12.75" thickBot="1" x14ac:dyDescent="0.25"/>
    <row r="100" spans="1:30" x14ac:dyDescent="0.2">
      <c r="A100" s="216" t="s">
        <v>172</v>
      </c>
      <c r="B100" s="400" t="s">
        <v>173</v>
      </c>
      <c r="C100" s="400"/>
      <c r="D100" s="401" t="s">
        <v>174</v>
      </c>
      <c r="E100" s="401"/>
      <c r="F100" s="402" t="s">
        <v>175</v>
      </c>
      <c r="G100" s="403"/>
      <c r="I100" s="217" t="s">
        <v>176</v>
      </c>
    </row>
    <row r="101" spans="1:30" x14ac:dyDescent="0.2">
      <c r="A101" s="181" t="s">
        <v>177</v>
      </c>
      <c r="B101" s="182"/>
      <c r="C101" s="182"/>
      <c r="D101" s="182"/>
      <c r="E101" s="182"/>
      <c r="F101" s="182"/>
      <c r="G101" s="183"/>
      <c r="I101" s="218" t="s">
        <v>44</v>
      </c>
    </row>
    <row r="102" spans="1:30" x14ac:dyDescent="0.2">
      <c r="A102" s="184" t="s">
        <v>178</v>
      </c>
      <c r="B102" s="185">
        <v>12</v>
      </c>
      <c r="C102" s="185">
        <v>12</v>
      </c>
      <c r="D102" s="186">
        <v>11</v>
      </c>
      <c r="E102" s="186">
        <v>9</v>
      </c>
      <c r="F102" s="187">
        <v>8</v>
      </c>
      <c r="G102" s="188">
        <v>0</v>
      </c>
    </row>
    <row r="103" spans="1:30" x14ac:dyDescent="0.2">
      <c r="A103" s="184" t="s">
        <v>179</v>
      </c>
      <c r="B103" s="185">
        <v>12</v>
      </c>
      <c r="C103" s="185">
        <v>9</v>
      </c>
      <c r="D103" s="186">
        <v>8</v>
      </c>
      <c r="E103" s="186">
        <v>7</v>
      </c>
      <c r="F103" s="187">
        <v>6</v>
      </c>
      <c r="G103" s="188">
        <v>0</v>
      </c>
    </row>
    <row r="104" spans="1:30" x14ac:dyDescent="0.2">
      <c r="A104" s="181" t="s">
        <v>126</v>
      </c>
      <c r="B104" s="189"/>
      <c r="C104" s="190"/>
      <c r="D104" s="190"/>
      <c r="E104" s="190"/>
      <c r="F104" s="190"/>
      <c r="G104" s="191"/>
    </row>
    <row r="105" spans="1:30" x14ac:dyDescent="0.2">
      <c r="A105" s="330" t="s">
        <v>180</v>
      </c>
      <c r="B105" s="192">
        <v>12</v>
      </c>
      <c r="C105" s="185">
        <f>ROUND(R39,0)</f>
        <v>7</v>
      </c>
      <c r="D105" s="186">
        <f t="shared" ref="D105:D114" si="34">C105-1</f>
        <v>6</v>
      </c>
      <c r="E105" s="186">
        <f>ROUND(H39,0)</f>
        <v>5</v>
      </c>
      <c r="F105" s="187">
        <v>4</v>
      </c>
      <c r="G105" s="193">
        <v>0</v>
      </c>
    </row>
    <row r="106" spans="1:30" x14ac:dyDescent="0.2">
      <c r="A106" s="330" t="s">
        <v>181</v>
      </c>
      <c r="B106" s="185">
        <v>12</v>
      </c>
      <c r="C106" s="185">
        <f t="shared" ref="C106:C112" si="35">ROUND(R40,0)</f>
        <v>2</v>
      </c>
      <c r="D106" s="186">
        <v>1</v>
      </c>
      <c r="E106" s="186">
        <f>ROUND(H40,0)</f>
        <v>1</v>
      </c>
      <c r="F106" s="187">
        <v>0</v>
      </c>
      <c r="G106" s="188">
        <v>0</v>
      </c>
    </row>
    <row r="107" spans="1:30" x14ac:dyDescent="0.2">
      <c r="A107" s="330" t="s">
        <v>182</v>
      </c>
      <c r="B107" s="185">
        <v>12</v>
      </c>
      <c r="C107" s="185">
        <f t="shared" si="35"/>
        <v>4</v>
      </c>
      <c r="D107" s="186">
        <f t="shared" si="34"/>
        <v>3</v>
      </c>
      <c r="E107" s="186"/>
      <c r="F107" s="187">
        <v>2</v>
      </c>
      <c r="G107" s="188">
        <v>0</v>
      </c>
    </row>
    <row r="108" spans="1:30" x14ac:dyDescent="0.2">
      <c r="A108" s="330" t="s">
        <v>183</v>
      </c>
      <c r="B108" s="185">
        <v>12</v>
      </c>
      <c r="C108" s="185">
        <f t="shared" si="35"/>
        <v>7</v>
      </c>
      <c r="D108" s="186">
        <f t="shared" si="34"/>
        <v>6</v>
      </c>
      <c r="E108" s="186">
        <f>ROUND(H42,0)</f>
        <v>5</v>
      </c>
      <c r="F108" s="187">
        <v>4</v>
      </c>
      <c r="G108" s="188">
        <v>0</v>
      </c>
    </row>
    <row r="109" spans="1:30" x14ac:dyDescent="0.2">
      <c r="A109" s="330" t="s">
        <v>184</v>
      </c>
      <c r="B109" s="185">
        <v>12</v>
      </c>
      <c r="C109" s="185">
        <f t="shared" si="35"/>
        <v>7</v>
      </c>
      <c r="D109" s="186">
        <f t="shared" si="34"/>
        <v>6</v>
      </c>
      <c r="E109" s="186">
        <f>ROUND(H43,0)</f>
        <v>5</v>
      </c>
      <c r="F109" s="187">
        <v>4</v>
      </c>
      <c r="G109" s="188">
        <v>0</v>
      </c>
    </row>
    <row r="110" spans="1:30" x14ac:dyDescent="0.2">
      <c r="A110" s="330" t="s">
        <v>185</v>
      </c>
      <c r="B110" s="185">
        <v>12</v>
      </c>
      <c r="C110" s="185">
        <f t="shared" si="35"/>
        <v>7</v>
      </c>
      <c r="D110" s="186">
        <f t="shared" si="34"/>
        <v>6</v>
      </c>
      <c r="E110" s="186">
        <f>ROUND(H44,0)</f>
        <v>5</v>
      </c>
      <c r="F110" s="187">
        <v>4</v>
      </c>
      <c r="G110" s="188">
        <v>0</v>
      </c>
    </row>
    <row r="111" spans="1:30" x14ac:dyDescent="0.2">
      <c r="A111" s="330" t="s">
        <v>186</v>
      </c>
      <c r="B111" s="185">
        <v>12</v>
      </c>
      <c r="C111" s="185">
        <f>ROUNDDOWN(R45,0)</f>
        <v>9</v>
      </c>
      <c r="D111" s="186">
        <f t="shared" si="34"/>
        <v>8</v>
      </c>
      <c r="E111" s="186">
        <f>ROUND(H45,0)</f>
        <v>3</v>
      </c>
      <c r="F111" s="187">
        <v>2</v>
      </c>
      <c r="G111" s="188">
        <v>0</v>
      </c>
    </row>
    <row r="112" spans="1:30" x14ac:dyDescent="0.2">
      <c r="A112" s="330" t="s">
        <v>187</v>
      </c>
      <c r="B112" s="185">
        <v>12</v>
      </c>
      <c r="C112" s="185">
        <f t="shared" si="35"/>
        <v>7</v>
      </c>
      <c r="D112" s="186">
        <f t="shared" si="34"/>
        <v>6</v>
      </c>
      <c r="E112" s="186">
        <v>5</v>
      </c>
      <c r="F112" s="187">
        <v>3</v>
      </c>
      <c r="G112" s="188">
        <v>0</v>
      </c>
    </row>
    <row r="113" spans="1:7" x14ac:dyDescent="0.2">
      <c r="A113" s="330" t="s">
        <v>188</v>
      </c>
      <c r="B113" s="185">
        <v>12</v>
      </c>
      <c r="C113" s="185">
        <f>ROUNDDOWN(R47,0)</f>
        <v>9</v>
      </c>
      <c r="D113" s="186">
        <f t="shared" si="34"/>
        <v>8</v>
      </c>
      <c r="E113" s="186">
        <f>ROUND(H47,0)</f>
        <v>3</v>
      </c>
      <c r="F113" s="187">
        <v>2</v>
      </c>
      <c r="G113" s="188">
        <v>0</v>
      </c>
    </row>
    <row r="114" spans="1:7" x14ac:dyDescent="0.2">
      <c r="A114" s="330" t="s">
        <v>189</v>
      </c>
      <c r="B114" s="185">
        <v>12</v>
      </c>
      <c r="C114" s="185">
        <f>ROUNDDOWN(R48,0)</f>
        <v>9</v>
      </c>
      <c r="D114" s="186">
        <f t="shared" si="34"/>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5</v>
      </c>
      <c r="C118" s="194">
        <v>5</v>
      </c>
      <c r="D118" s="195">
        <v>4</v>
      </c>
      <c r="E118" s="195">
        <v>3</v>
      </c>
      <c r="F118" s="196">
        <v>2</v>
      </c>
      <c r="G118" s="197">
        <v>0</v>
      </c>
    </row>
    <row r="119" spans="1:7" ht="12.75" thickBot="1" x14ac:dyDescent="0.25">
      <c r="A119" s="198" t="s">
        <v>191</v>
      </c>
      <c r="B119" s="199">
        <v>5</v>
      </c>
      <c r="C119" s="199">
        <v>3</v>
      </c>
      <c r="D119" s="200">
        <v>2</v>
      </c>
      <c r="E119" s="200">
        <v>2</v>
      </c>
      <c r="F119" s="201">
        <v>1</v>
      </c>
      <c r="G119"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6">A40</f>
        <v>Ready FA-18 E-F HARM Support Mission Systems (D)</v>
      </c>
      <c r="B125" s="336">
        <f>HLOOKUP($B$122,'FA-18EF Mission System Summary'!$B$1:$F$12,4,FALSE)</f>
        <v>0.16086486486486484</v>
      </c>
    </row>
    <row r="126" spans="1:7" x14ac:dyDescent="0.2">
      <c r="A126" s="335" t="str">
        <f t="shared" si="36"/>
        <v>Ready FA-18 E-F Missile Launch Mission Systems (E)</v>
      </c>
      <c r="B126" s="336">
        <f>HLOOKUP($B$122,'FA-18EF Mission System Summary'!$B$1:$F$12,5,FALSE)</f>
        <v>0.40079279279279273</v>
      </c>
    </row>
    <row r="127" spans="1:7" x14ac:dyDescent="0.2">
      <c r="A127" s="335" t="str">
        <f t="shared" si="36"/>
        <v>Ready FA-18 E-F Survivability Mission Systems (F)</v>
      </c>
      <c r="B127" s="336">
        <f>HLOOKUP($B$122,'FA-18EF Mission System Summary'!$B$1:$F$12,6,FALSE)</f>
        <v>0.68338738738738725</v>
      </c>
    </row>
    <row r="128" spans="1:7" x14ac:dyDescent="0.2">
      <c r="A128" s="335" t="str">
        <f t="shared" si="36"/>
        <v>Ready FA-18 E-F Lethality Mission Systems (G)</v>
      </c>
      <c r="B128" s="336">
        <f>HLOOKUP($B$122,'FA-18EF Mission System Summary'!$B$1:$F$12,7,FALSE)</f>
        <v>0.69506306306306287</v>
      </c>
    </row>
    <row r="129" spans="1:2" x14ac:dyDescent="0.2">
      <c r="A129" s="335" t="str">
        <f t="shared" si="36"/>
        <v>Ready FA-18 E-F Combat Communications Mission Systems (H)</v>
      </c>
      <c r="B129" s="336">
        <f>HLOOKUP($B$122,'FA-18EF Mission System Summary'!$B$1:$F$12,8,FALSE)</f>
        <v>0.69506306306306287</v>
      </c>
    </row>
    <row r="130" spans="1:2" x14ac:dyDescent="0.2">
      <c r="A130" s="335" t="str">
        <f t="shared" si="36"/>
        <v>Ready FA-18 E-F Air to Air Refueling Mission Systems (I)</v>
      </c>
      <c r="B130" s="336">
        <f>HLOOKUP($B$122,'FA-18EF Mission System Summary'!$B$1:$F$12,9,FALSE)</f>
        <v>0.35228828828828823</v>
      </c>
    </row>
    <row r="131" spans="1:2" x14ac:dyDescent="0.2">
      <c r="A131" s="335" t="str">
        <f t="shared" si="36"/>
        <v>Ready FA-18 E-F Tactical Navigation Mission Systems (J)</v>
      </c>
      <c r="B131" s="336">
        <f>HLOOKUP($B$122,'FA-18EF Mission System Summary'!$B$1:$F$12,10,FALSE)</f>
        <v>0.74241441441441436</v>
      </c>
    </row>
    <row r="132" spans="1:2" x14ac:dyDescent="0.2">
      <c r="A132" s="335" t="str">
        <f t="shared" si="36"/>
        <v>Ready FA-18 E-F Shipboard Mission Systems (K)</v>
      </c>
      <c r="B132" s="336">
        <f>HLOOKUP($B$122,'FA-18EF Mission System Summary'!$B$1:$F$12,11,FALSE)</f>
        <v>0.3286126126126126</v>
      </c>
    </row>
    <row r="133" spans="1:2" x14ac:dyDescent="0.2">
      <c r="A133" s="335" t="str">
        <f t="shared" si="36"/>
        <v>Ready FA-18 E-F IMC Flight Mission Systems (L)</v>
      </c>
      <c r="B133" s="336">
        <f>HLOOKUP($B$122,'FA-18EF Mission System Summary'!$B$1:$F$12,12,FALSE)</f>
        <v>1</v>
      </c>
    </row>
  </sheetData>
  <mergeCells count="15">
    <mergeCell ref="X16:AB16"/>
    <mergeCell ref="A73:AC73"/>
    <mergeCell ref="A83:B83"/>
    <mergeCell ref="A84:B84"/>
    <mergeCell ref="A1:G1"/>
    <mergeCell ref="M1:P1"/>
    <mergeCell ref="B16:E16"/>
    <mergeCell ref="F16:J16"/>
    <mergeCell ref="K16:M16"/>
    <mergeCell ref="N16:Q16"/>
    <mergeCell ref="B100:C100"/>
    <mergeCell ref="D100:E100"/>
    <mergeCell ref="F100:G100"/>
    <mergeCell ref="A96:B96"/>
    <mergeCell ref="R16:W16"/>
  </mergeCells>
  <conditionalFormatting sqref="AC36">
    <cfRule type="cellIs" dxfId="469" priority="131" operator="greaterThan">
      <formula>AC$36</formula>
    </cfRule>
  </conditionalFormatting>
  <conditionalFormatting sqref="AC36">
    <cfRule type="cellIs" dxfId="468" priority="130" operator="greaterThan">
      <formula>AC$36</formula>
    </cfRule>
  </conditionalFormatting>
  <conditionalFormatting sqref="AC36">
    <cfRule type="cellIs" dxfId="467" priority="129" operator="greaterThan">
      <formula>AC$36</formula>
    </cfRule>
  </conditionalFormatting>
  <conditionalFormatting sqref="AC36">
    <cfRule type="cellIs" dxfId="466" priority="128" operator="greaterThan">
      <formula>AC$36</formula>
    </cfRule>
  </conditionalFormatting>
  <conditionalFormatting sqref="AC36">
    <cfRule type="cellIs" dxfId="465" priority="127" operator="greaterThan">
      <formula>AC$36</formula>
    </cfRule>
  </conditionalFormatting>
  <conditionalFormatting sqref="AC36">
    <cfRule type="cellIs" dxfId="464" priority="126" operator="greaterThan">
      <formula>AC$36</formula>
    </cfRule>
  </conditionalFormatting>
  <conditionalFormatting sqref="AC36">
    <cfRule type="cellIs" dxfId="463" priority="125" operator="greaterThan">
      <formula>AC$36</formula>
    </cfRule>
  </conditionalFormatting>
  <conditionalFormatting sqref="AC36">
    <cfRule type="cellIs" dxfId="462" priority="91" operator="greaterThan">
      <formula>AC$36</formula>
    </cfRule>
  </conditionalFormatting>
  <conditionalFormatting sqref="AC36">
    <cfRule type="cellIs" dxfId="461" priority="90" operator="greaterThan">
      <formula>AC$36</formula>
    </cfRule>
  </conditionalFormatting>
  <conditionalFormatting sqref="AC36">
    <cfRule type="cellIs" dxfId="460" priority="89" operator="greaterThan">
      <formula>AC$36</formula>
    </cfRule>
  </conditionalFormatting>
  <conditionalFormatting sqref="AC36">
    <cfRule type="cellIs" dxfId="459" priority="88" operator="greaterThan">
      <formula>AC$36</formula>
    </cfRule>
  </conditionalFormatting>
  <conditionalFormatting sqref="AC36">
    <cfRule type="cellIs" dxfId="458" priority="87" operator="greaterThan">
      <formula>AC$36</formula>
    </cfRule>
  </conditionalFormatting>
  <conditionalFormatting sqref="AC36">
    <cfRule type="cellIs" dxfId="457" priority="86" operator="greaterThan">
      <formula>AC$36</formula>
    </cfRule>
  </conditionalFormatting>
  <conditionalFormatting sqref="AC36">
    <cfRule type="cellIs" dxfId="456" priority="85" operator="greaterThan">
      <formula>AC$36</formula>
    </cfRule>
  </conditionalFormatting>
  <conditionalFormatting sqref="C102:C104 C115:C119">
    <cfRule type="cellIs" dxfId="455" priority="42" operator="equal">
      <formula>B102</formula>
    </cfRule>
  </conditionalFormatting>
  <conditionalFormatting sqref="D102:E104 D115:E119">
    <cfRule type="cellIs" dxfId="454" priority="43" operator="equal">
      <formula>C102</formula>
    </cfRule>
  </conditionalFormatting>
  <conditionalFormatting sqref="F102">
    <cfRule type="cellIs" dxfId="453" priority="44" operator="equal">
      <formula>E102</formula>
    </cfRule>
  </conditionalFormatting>
  <conditionalFormatting sqref="F103:F104 F115:F119">
    <cfRule type="cellIs" dxfId="452" priority="45" operator="equal">
      <formula>G103</formula>
    </cfRule>
    <cfRule type="cellIs" dxfId="451" priority="51" operator="equal">
      <formula>E103</formula>
    </cfRule>
  </conditionalFormatting>
  <conditionalFormatting sqref="E102:E103">
    <cfRule type="cellIs" dxfId="450" priority="53" operator="equal">
      <formula>D102</formula>
    </cfRule>
  </conditionalFormatting>
  <conditionalFormatting sqref="F102">
    <cfRule type="cellIs" dxfId="449" priority="52" operator="equal">
      <formula>E102</formula>
    </cfRule>
  </conditionalFormatting>
  <conditionalFormatting sqref="D102">
    <cfRule type="cellIs" dxfId="448" priority="50" operator="equal">
      <formula>C102</formula>
    </cfRule>
  </conditionalFormatting>
  <conditionalFormatting sqref="E102:E103">
    <cfRule type="cellIs" dxfId="447" priority="49" operator="equal">
      <formula>D102</formula>
    </cfRule>
  </conditionalFormatting>
  <conditionalFormatting sqref="F102">
    <cfRule type="cellIs" dxfId="446" priority="48" operator="equal">
      <formula>E102</formula>
    </cfRule>
  </conditionalFormatting>
  <conditionalFormatting sqref="C102">
    <cfRule type="cellIs" dxfId="445" priority="47" operator="equal">
      <formula>B102</formula>
    </cfRule>
  </conditionalFormatting>
  <conditionalFormatting sqref="D102">
    <cfRule type="cellIs" dxfId="444" priority="46" operator="equal">
      <formula>C102</formula>
    </cfRule>
  </conditionalFormatting>
  <conditionalFormatting sqref="E102:E103">
    <cfRule type="cellIs" dxfId="443" priority="54" operator="equal">
      <formula>D102</formula>
    </cfRule>
  </conditionalFormatting>
  <conditionalFormatting sqref="D106:D114">
    <cfRule type="cellIs" dxfId="442" priority="5" operator="equal">
      <formula>C106</formula>
    </cfRule>
  </conditionalFormatting>
  <conditionalFormatting sqref="F106:F114">
    <cfRule type="cellIs" dxfId="441" priority="4" operator="equal">
      <formula>G106</formula>
    </cfRule>
    <cfRule type="cellIs" dxfId="440" priority="6" operator="equal">
      <formula>E106</formula>
    </cfRule>
  </conditionalFormatting>
  <conditionalFormatting sqref="C105:C114">
    <cfRule type="cellIs" dxfId="439" priority="3" operator="equal">
      <formula>B105</formula>
    </cfRule>
  </conditionalFormatting>
  <conditionalFormatting sqref="D105:E105 E106:E114">
    <cfRule type="cellIs" dxfId="438" priority="1" operator="equal">
      <formula>C105</formula>
    </cfRule>
  </conditionalFormatting>
  <conditionalFormatting sqref="F105">
    <cfRule type="cellIs" dxfId="437" priority="2" operator="equal">
      <formula>G105</formula>
    </cfRule>
    <cfRule type="cellIs" dxfId="436" priority="7" operator="equal">
      <formula>E105</formula>
    </cfRule>
  </conditionalFormatting>
  <hyperlinks>
    <hyperlink ref="I100" location="'VFA (12E 18 Crew 5 ARS)'!A1" display="Top" xr:uid="{00000000-0004-0000-0700-000000000000}"/>
    <hyperlink ref="I101" location="Inventory!A1" display="Inventory" xr:uid="{00000000-0004-0000-0700-000001000000}"/>
    <hyperlink ref="H2" location="'VFA (12E 18 Crew 5 ARS)'!A119" display="AMFOM" xr:uid="{00000000-0004-0000-0700-000002000000}"/>
    <hyperlink ref="H1" location="Inventory!A1" display="Inventory" xr:uid="{00000000-0004-0000-0700-000003000000}"/>
  </hyperlinks>
  <printOptions horizontalCentered="1" verticalCentered="1"/>
  <pageMargins left="0.5" right="0.25" top="0.5" bottom="0.5" header="0.5" footer="0.5"/>
  <pageSetup scale="33"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U133"/>
  <sheetViews>
    <sheetView showGridLines="0" topLeftCell="A37" zoomScaleNormal="100" zoomScaleSheetLayoutView="100" workbookViewId="0">
      <selection activeCell="B39" sqref="B39:AC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200</v>
      </c>
      <c r="B1" s="417"/>
      <c r="C1" s="417"/>
      <c r="D1" s="417"/>
      <c r="E1" s="417"/>
      <c r="F1" s="417"/>
      <c r="G1" s="417"/>
      <c r="H1" s="304" t="s">
        <v>44</v>
      </c>
      <c r="I1" s="104"/>
      <c r="K1" s="87"/>
      <c r="L1" s="148" t="s">
        <v>45</v>
      </c>
      <c r="M1" s="404">
        <v>44835</v>
      </c>
      <c r="N1" s="405"/>
      <c r="O1" s="406"/>
      <c r="P1" s="406"/>
      <c r="AC1" s="104" t="s">
        <v>46</v>
      </c>
      <c r="AD1" s="104">
        <v>9.07</v>
      </c>
    </row>
    <row r="2" spans="1:34" s="76" customFormat="1" ht="12.75" x14ac:dyDescent="0.2">
      <c r="A2" s="80" t="s">
        <v>47</v>
      </c>
      <c r="B2" s="81">
        <v>12</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1.5</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18</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486</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324</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18</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111.60000000000001</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36</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121"/>
      <c r="AD17" s="32"/>
      <c r="AE17" s="32"/>
      <c r="AF17" s="32"/>
      <c r="AG17" s="32"/>
      <c r="AH17" s="32"/>
    </row>
    <row r="18" spans="1:34" s="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9"/>
      <c r="AF18" s="10"/>
      <c r="AG18" s="67"/>
      <c r="AH18" s="66"/>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162</v>
      </c>
      <c r="C21" s="174">
        <f t="shared" si="1"/>
        <v>162</v>
      </c>
      <c r="D21" s="174">
        <f t="shared" si="1"/>
        <v>162</v>
      </c>
      <c r="E21" s="174">
        <f t="shared" si="1"/>
        <v>162</v>
      </c>
      <c r="F21" s="174">
        <f t="shared" si="1"/>
        <v>162</v>
      </c>
      <c r="G21" s="174">
        <f t="shared" si="1"/>
        <v>162</v>
      </c>
      <c r="H21" s="174">
        <f t="shared" si="1"/>
        <v>178.20000000000002</v>
      </c>
      <c r="I21" s="174">
        <f t="shared" si="1"/>
        <v>194.4</v>
      </c>
      <c r="J21" s="174">
        <f t="shared" si="1"/>
        <v>210.6</v>
      </c>
      <c r="K21" s="174">
        <f t="shared" si="1"/>
        <v>226.79999999999998</v>
      </c>
      <c r="L21" s="174">
        <f t="shared" si="1"/>
        <v>226.79999999999998</v>
      </c>
      <c r="M21" s="174">
        <f t="shared" si="1"/>
        <v>226.79999999999998</v>
      </c>
      <c r="N21" s="174">
        <f t="shared" si="1"/>
        <v>226.79999999999998</v>
      </c>
      <c r="O21" s="174">
        <f t="shared" si="1"/>
        <v>226.79999999999998</v>
      </c>
      <c r="P21" s="174">
        <f t="shared" si="1"/>
        <v>226.79999999999998</v>
      </c>
      <c r="Q21" s="174">
        <f t="shared" si="1"/>
        <v>129.6</v>
      </c>
      <c r="R21" s="174">
        <f t="shared" si="1"/>
        <v>259.2</v>
      </c>
      <c r="S21" s="174">
        <f t="shared" si="1"/>
        <v>259.2</v>
      </c>
      <c r="T21" s="174">
        <f t="shared" si="1"/>
        <v>259.2</v>
      </c>
      <c r="U21" s="174">
        <f t="shared" si="1"/>
        <v>259.2</v>
      </c>
      <c r="V21" s="174">
        <f t="shared" si="1"/>
        <v>259.2</v>
      </c>
      <c r="W21" s="174">
        <f t="shared" si="1"/>
        <v>226.79999999999998</v>
      </c>
      <c r="X21" s="174">
        <f t="shared" si="1"/>
        <v>129.6</v>
      </c>
      <c r="Y21" s="174">
        <f t="shared" si="1"/>
        <v>194.4</v>
      </c>
      <c r="Z21" s="174">
        <f t="shared" si="1"/>
        <v>194.4</v>
      </c>
      <c r="AA21" s="174">
        <f t="shared" si="1"/>
        <v>194.4</v>
      </c>
      <c r="AB21" s="175">
        <f t="shared" si="1"/>
        <v>194.4</v>
      </c>
      <c r="AC21" s="65">
        <f>AC19*$B$8</f>
        <v>129.6</v>
      </c>
      <c r="AD21" s="52"/>
      <c r="AE21" s="52"/>
      <c r="AF21" s="52"/>
      <c r="AG21" s="52"/>
      <c r="AH21" s="52"/>
    </row>
    <row r="22" spans="1:34" s="15" customFormat="1" x14ac:dyDescent="0.2">
      <c r="A22" s="51" t="s">
        <v>110</v>
      </c>
      <c r="B22" s="63">
        <f t="shared" ref="B22:AC22" si="2">B21*$B$5</f>
        <v>243</v>
      </c>
      <c r="C22" s="63">
        <f t="shared" si="2"/>
        <v>243</v>
      </c>
      <c r="D22" s="63">
        <f t="shared" si="2"/>
        <v>243</v>
      </c>
      <c r="E22" s="63">
        <f t="shared" si="2"/>
        <v>243</v>
      </c>
      <c r="F22" s="63">
        <f t="shared" si="2"/>
        <v>243</v>
      </c>
      <c r="G22" s="63">
        <f t="shared" si="2"/>
        <v>243</v>
      </c>
      <c r="H22" s="63">
        <f t="shared" si="2"/>
        <v>267.3</v>
      </c>
      <c r="I22" s="63">
        <f t="shared" si="2"/>
        <v>291.60000000000002</v>
      </c>
      <c r="J22" s="63">
        <f t="shared" si="2"/>
        <v>315.89999999999998</v>
      </c>
      <c r="K22" s="63">
        <f t="shared" si="2"/>
        <v>340.2</v>
      </c>
      <c r="L22" s="63">
        <f t="shared" si="2"/>
        <v>340.2</v>
      </c>
      <c r="M22" s="63">
        <f t="shared" si="2"/>
        <v>340.2</v>
      </c>
      <c r="N22" s="63">
        <f t="shared" si="2"/>
        <v>340.2</v>
      </c>
      <c r="O22" s="63">
        <f t="shared" si="2"/>
        <v>340.2</v>
      </c>
      <c r="P22" s="63">
        <f t="shared" si="2"/>
        <v>340.2</v>
      </c>
      <c r="Q22" s="63">
        <f t="shared" si="2"/>
        <v>194.39999999999998</v>
      </c>
      <c r="R22" s="63">
        <f t="shared" si="2"/>
        <v>388.79999999999995</v>
      </c>
      <c r="S22" s="63">
        <f t="shared" si="2"/>
        <v>388.79999999999995</v>
      </c>
      <c r="T22" s="63">
        <f t="shared" si="2"/>
        <v>388.79999999999995</v>
      </c>
      <c r="U22" s="63">
        <f t="shared" si="2"/>
        <v>388.79999999999995</v>
      </c>
      <c r="V22" s="63">
        <f t="shared" si="2"/>
        <v>388.79999999999995</v>
      </c>
      <c r="W22" s="63">
        <f t="shared" si="2"/>
        <v>340.2</v>
      </c>
      <c r="X22" s="63">
        <f t="shared" si="2"/>
        <v>194.39999999999998</v>
      </c>
      <c r="Y22" s="63">
        <f t="shared" si="2"/>
        <v>291.60000000000002</v>
      </c>
      <c r="Z22" s="63">
        <f t="shared" si="2"/>
        <v>291.60000000000002</v>
      </c>
      <c r="AA22" s="63">
        <f t="shared" si="2"/>
        <v>291.60000000000002</v>
      </c>
      <c r="AB22" s="62">
        <f t="shared" si="2"/>
        <v>291.60000000000002</v>
      </c>
      <c r="AC22" s="63">
        <f t="shared" si="2"/>
        <v>194.39999999999998</v>
      </c>
      <c r="AD22" s="61"/>
      <c r="AE22" s="61"/>
      <c r="AF22" s="61"/>
      <c r="AG22" s="61"/>
      <c r="AH22" s="61"/>
    </row>
    <row r="23" spans="1:34" s="15" customFormat="1" x14ac:dyDescent="0.2">
      <c r="A23" s="51" t="s">
        <v>111</v>
      </c>
      <c r="B23" s="143">
        <f>$B$9</f>
        <v>18</v>
      </c>
      <c r="C23" s="143">
        <f t="shared" ref="C23:AC23" si="3">$B$9</f>
        <v>18</v>
      </c>
      <c r="D23" s="143">
        <f t="shared" si="3"/>
        <v>18</v>
      </c>
      <c r="E23" s="143">
        <f t="shared" si="3"/>
        <v>18</v>
      </c>
      <c r="F23" s="143">
        <f t="shared" si="3"/>
        <v>18</v>
      </c>
      <c r="G23" s="143">
        <f t="shared" si="3"/>
        <v>18</v>
      </c>
      <c r="H23" s="143">
        <f t="shared" si="3"/>
        <v>18</v>
      </c>
      <c r="I23" s="143">
        <f t="shared" si="3"/>
        <v>18</v>
      </c>
      <c r="J23" s="143">
        <f t="shared" si="3"/>
        <v>18</v>
      </c>
      <c r="K23" s="143">
        <f t="shared" si="3"/>
        <v>18</v>
      </c>
      <c r="L23" s="143">
        <f t="shared" si="3"/>
        <v>18</v>
      </c>
      <c r="M23" s="143">
        <f t="shared" si="3"/>
        <v>18</v>
      </c>
      <c r="N23" s="143">
        <f t="shared" si="3"/>
        <v>18</v>
      </c>
      <c r="O23" s="143">
        <f t="shared" si="3"/>
        <v>18</v>
      </c>
      <c r="P23" s="143">
        <f t="shared" si="3"/>
        <v>18</v>
      </c>
      <c r="Q23" s="143">
        <f t="shared" si="3"/>
        <v>18</v>
      </c>
      <c r="R23" s="143">
        <f t="shared" si="3"/>
        <v>18</v>
      </c>
      <c r="S23" s="143">
        <f t="shared" si="3"/>
        <v>18</v>
      </c>
      <c r="T23" s="143">
        <f t="shared" si="3"/>
        <v>18</v>
      </c>
      <c r="U23" s="143">
        <f t="shared" si="3"/>
        <v>18</v>
      </c>
      <c r="V23" s="143">
        <f t="shared" si="3"/>
        <v>18</v>
      </c>
      <c r="W23" s="143">
        <f t="shared" si="3"/>
        <v>18</v>
      </c>
      <c r="X23" s="143">
        <f t="shared" si="3"/>
        <v>18</v>
      </c>
      <c r="Y23" s="143">
        <f t="shared" si="3"/>
        <v>18</v>
      </c>
      <c r="Z23" s="143">
        <f t="shared" si="3"/>
        <v>18</v>
      </c>
      <c r="AA23" s="143">
        <f t="shared" si="3"/>
        <v>18</v>
      </c>
      <c r="AB23" s="147">
        <f t="shared" si="3"/>
        <v>18</v>
      </c>
      <c r="AC23" s="143">
        <f t="shared" si="3"/>
        <v>18</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111.60000000000001</v>
      </c>
      <c r="K24" s="143">
        <f t="shared" si="4"/>
        <v>0</v>
      </c>
      <c r="L24" s="143">
        <f t="shared" si="4"/>
        <v>111.60000000000001</v>
      </c>
      <c r="M24" s="143">
        <f t="shared" si="4"/>
        <v>111.60000000000001</v>
      </c>
      <c r="N24" s="143">
        <f t="shared" si="4"/>
        <v>0</v>
      </c>
      <c r="O24" s="143">
        <f t="shared" si="4"/>
        <v>0</v>
      </c>
      <c r="P24" s="143">
        <f t="shared" si="4"/>
        <v>111.60000000000001</v>
      </c>
      <c r="Q24" s="143">
        <f t="shared" si="4"/>
        <v>0</v>
      </c>
      <c r="R24" s="143">
        <f t="shared" si="4"/>
        <v>111.60000000000001</v>
      </c>
      <c r="S24" s="143">
        <f t="shared" si="4"/>
        <v>111.60000000000001</v>
      </c>
      <c r="T24" s="143">
        <f t="shared" si="4"/>
        <v>111.60000000000001</v>
      </c>
      <c r="U24" s="143">
        <f t="shared" si="4"/>
        <v>111.60000000000001</v>
      </c>
      <c r="V24" s="143">
        <f t="shared" si="4"/>
        <v>111.60000000000001</v>
      </c>
      <c r="W24" s="143">
        <f t="shared" si="4"/>
        <v>111.60000000000001</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261</v>
      </c>
      <c r="C25" s="63">
        <f t="shared" ref="C25:AB25" si="5">C21*$B$5+SUM(C23:C24)</f>
        <v>261</v>
      </c>
      <c r="D25" s="63">
        <f t="shared" si="5"/>
        <v>261</v>
      </c>
      <c r="E25" s="63">
        <f t="shared" si="5"/>
        <v>261</v>
      </c>
      <c r="F25" s="63">
        <f t="shared" si="5"/>
        <v>261</v>
      </c>
      <c r="G25" s="63">
        <f t="shared" si="5"/>
        <v>261</v>
      </c>
      <c r="H25" s="63">
        <f t="shared" si="5"/>
        <v>285.3</v>
      </c>
      <c r="I25" s="63">
        <f t="shared" si="5"/>
        <v>309.60000000000002</v>
      </c>
      <c r="J25" s="63">
        <f t="shared" si="5"/>
        <v>445.5</v>
      </c>
      <c r="K25" s="63">
        <f t="shared" si="5"/>
        <v>358.2</v>
      </c>
      <c r="L25" s="63">
        <f t="shared" si="5"/>
        <v>469.8</v>
      </c>
      <c r="M25" s="63">
        <f t="shared" si="5"/>
        <v>469.8</v>
      </c>
      <c r="N25" s="63">
        <f t="shared" si="5"/>
        <v>358.2</v>
      </c>
      <c r="O25" s="63">
        <f t="shared" si="5"/>
        <v>358.2</v>
      </c>
      <c r="P25" s="63">
        <f t="shared" si="5"/>
        <v>469.8</v>
      </c>
      <c r="Q25" s="63">
        <f t="shared" si="5"/>
        <v>212.39999999999998</v>
      </c>
      <c r="R25" s="63">
        <f t="shared" si="5"/>
        <v>518.4</v>
      </c>
      <c r="S25" s="63">
        <f t="shared" si="5"/>
        <v>518.4</v>
      </c>
      <c r="T25" s="63">
        <f t="shared" si="5"/>
        <v>518.4</v>
      </c>
      <c r="U25" s="63">
        <f t="shared" si="5"/>
        <v>518.4</v>
      </c>
      <c r="V25" s="63">
        <f t="shared" si="5"/>
        <v>518.4</v>
      </c>
      <c r="W25" s="63">
        <f t="shared" si="5"/>
        <v>469.8</v>
      </c>
      <c r="X25" s="63">
        <f t="shared" si="5"/>
        <v>212.39999999999998</v>
      </c>
      <c r="Y25" s="63">
        <f t="shared" si="5"/>
        <v>309.60000000000002</v>
      </c>
      <c r="Z25" s="63">
        <f t="shared" si="5"/>
        <v>309.60000000000002</v>
      </c>
      <c r="AA25" s="63">
        <f t="shared" si="5"/>
        <v>309.60000000000002</v>
      </c>
      <c r="AB25" s="62">
        <f t="shared" si="5"/>
        <v>309.60000000000002</v>
      </c>
      <c r="AC25" s="63">
        <f>AC21*$B$5+SUM(AC23:AC24)</f>
        <v>212.39999999999998</v>
      </c>
      <c r="AD25" s="61"/>
      <c r="AE25" s="61"/>
      <c r="AF25" s="61"/>
      <c r="AG25" s="61"/>
      <c r="AH25" s="61"/>
    </row>
    <row r="26" spans="1:34" s="15" customFormat="1" x14ac:dyDescent="0.2">
      <c r="A26" s="40" t="s">
        <v>114</v>
      </c>
      <c r="B26" s="60">
        <f t="shared" ref="B26:AC26" si="6">-IF(ISBLANK(B97),0,MIN(B$22*$H$10,B$22-$B$7*$H$9))</f>
        <v>-48.599999999999994</v>
      </c>
      <c r="C26" s="60">
        <f t="shared" si="6"/>
        <v>-48.599999999999994</v>
      </c>
      <c r="D26" s="60">
        <f t="shared" si="6"/>
        <v>-48.599999999999994</v>
      </c>
      <c r="E26" s="60">
        <f t="shared" si="6"/>
        <v>0</v>
      </c>
      <c r="F26" s="60">
        <f t="shared" si="6"/>
        <v>-48.599999999999994</v>
      </c>
      <c r="G26" s="60">
        <f t="shared" si="6"/>
        <v>-48.599999999999994</v>
      </c>
      <c r="H26" s="60">
        <f t="shared" si="6"/>
        <v>-72.900000000000006</v>
      </c>
      <c r="I26" s="60">
        <f t="shared" si="6"/>
        <v>-81.64800000000001</v>
      </c>
      <c r="J26" s="60">
        <f t="shared" si="6"/>
        <v>0</v>
      </c>
      <c r="K26" s="60">
        <f t="shared" si="6"/>
        <v>0</v>
      </c>
      <c r="L26" s="60">
        <f t="shared" si="6"/>
        <v>0</v>
      </c>
      <c r="M26" s="60">
        <f t="shared" si="6"/>
        <v>0</v>
      </c>
      <c r="N26" s="60">
        <f t="shared" si="6"/>
        <v>-95.256</v>
      </c>
      <c r="O26" s="60">
        <f t="shared" si="6"/>
        <v>-95.256</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-81.64800000000001</v>
      </c>
      <c r="Z26" s="60">
        <f t="shared" si="6"/>
        <v>-81.64800000000001</v>
      </c>
      <c r="AA26" s="60">
        <f t="shared" si="6"/>
        <v>-81.64800000000001</v>
      </c>
      <c r="AB26" s="59">
        <f t="shared" si="6"/>
        <v>-81.64800000000001</v>
      </c>
      <c r="AC26" s="60">
        <f t="shared" si="6"/>
        <v>2.8421709430404007E-14</v>
      </c>
      <c r="AD26" s="61"/>
      <c r="AE26" s="61"/>
      <c r="AF26" s="61"/>
      <c r="AG26" s="61"/>
      <c r="AH26" s="61"/>
    </row>
    <row r="27" spans="1:34" s="15" customFormat="1" x14ac:dyDescent="0.2">
      <c r="A27" s="51" t="s">
        <v>115</v>
      </c>
      <c r="B27" s="60">
        <f t="shared" ref="B27:AC27" si="7">SUM(B25:B26)</f>
        <v>212.4</v>
      </c>
      <c r="C27" s="60">
        <f t="shared" si="7"/>
        <v>212.4</v>
      </c>
      <c r="D27" s="60">
        <f t="shared" si="7"/>
        <v>212.4</v>
      </c>
      <c r="E27" s="60">
        <f t="shared" si="7"/>
        <v>261</v>
      </c>
      <c r="F27" s="60">
        <f t="shared" si="7"/>
        <v>212.4</v>
      </c>
      <c r="G27" s="60">
        <f t="shared" si="7"/>
        <v>212.4</v>
      </c>
      <c r="H27" s="60">
        <f t="shared" si="7"/>
        <v>212.4</v>
      </c>
      <c r="I27" s="60">
        <f t="shared" si="7"/>
        <v>227.952</v>
      </c>
      <c r="J27" s="60">
        <f t="shared" si="7"/>
        <v>445.5</v>
      </c>
      <c r="K27" s="60">
        <f t="shared" si="7"/>
        <v>358.2</v>
      </c>
      <c r="L27" s="60">
        <f t="shared" si="7"/>
        <v>469.8</v>
      </c>
      <c r="M27" s="60">
        <f t="shared" si="7"/>
        <v>469.8</v>
      </c>
      <c r="N27" s="60">
        <f t="shared" si="7"/>
        <v>262.94399999999996</v>
      </c>
      <c r="O27" s="60">
        <f t="shared" si="7"/>
        <v>262.94399999999996</v>
      </c>
      <c r="P27" s="60">
        <f t="shared" si="7"/>
        <v>469.8</v>
      </c>
      <c r="Q27" s="60">
        <f t="shared" si="7"/>
        <v>212.39999999999998</v>
      </c>
      <c r="R27" s="60">
        <f t="shared" si="7"/>
        <v>518.4</v>
      </c>
      <c r="S27" s="60">
        <f t="shared" si="7"/>
        <v>518.4</v>
      </c>
      <c r="T27" s="60">
        <f t="shared" si="7"/>
        <v>518.4</v>
      </c>
      <c r="U27" s="60">
        <f t="shared" si="7"/>
        <v>518.4</v>
      </c>
      <c r="V27" s="60">
        <f t="shared" si="7"/>
        <v>518.4</v>
      </c>
      <c r="W27" s="60">
        <f t="shared" si="7"/>
        <v>469.8</v>
      </c>
      <c r="X27" s="60">
        <f t="shared" si="7"/>
        <v>212.39999999999998</v>
      </c>
      <c r="Y27" s="60">
        <f t="shared" si="7"/>
        <v>227.952</v>
      </c>
      <c r="Z27" s="60">
        <f t="shared" si="7"/>
        <v>227.952</v>
      </c>
      <c r="AA27" s="60">
        <f t="shared" si="7"/>
        <v>227.952</v>
      </c>
      <c r="AB27" s="59">
        <f t="shared" si="7"/>
        <v>227.952</v>
      </c>
      <c r="AC27" s="60">
        <f t="shared" si="7"/>
        <v>212.4</v>
      </c>
      <c r="AD27" s="61"/>
      <c r="AE27" s="61"/>
      <c r="AF27" s="61"/>
      <c r="AG27" s="61"/>
      <c r="AH27" s="61"/>
    </row>
    <row r="28" spans="1:34" s="15" customFormat="1" x14ac:dyDescent="0.2">
      <c r="A28" s="40" t="s">
        <v>116</v>
      </c>
      <c r="B28" s="60">
        <f>AVERAGE(AA22:AB22,B22)</f>
        <v>275.40000000000003</v>
      </c>
      <c r="C28" s="60">
        <f>AVERAGE(AB22,B22:C22)</f>
        <v>259.2</v>
      </c>
      <c r="D28" s="60">
        <f t="shared" ref="D28:AB28" si="8">AVERAGE(B22:D22)</f>
        <v>243</v>
      </c>
      <c r="E28" s="60">
        <f t="shared" si="8"/>
        <v>243</v>
      </c>
      <c r="F28" s="60">
        <f t="shared" si="8"/>
        <v>243</v>
      </c>
      <c r="G28" s="60">
        <f t="shared" si="8"/>
        <v>243</v>
      </c>
      <c r="H28" s="60">
        <f t="shared" si="8"/>
        <v>251.1</v>
      </c>
      <c r="I28" s="60">
        <f t="shared" si="8"/>
        <v>267.3</v>
      </c>
      <c r="J28" s="60">
        <f t="shared" si="8"/>
        <v>291.60000000000002</v>
      </c>
      <c r="K28" s="60">
        <f t="shared" si="8"/>
        <v>315.90000000000003</v>
      </c>
      <c r="L28" s="60">
        <f t="shared" si="8"/>
        <v>332.09999999999997</v>
      </c>
      <c r="M28" s="60">
        <f t="shared" si="8"/>
        <v>340.2</v>
      </c>
      <c r="N28" s="60">
        <f t="shared" si="8"/>
        <v>340.2</v>
      </c>
      <c r="O28" s="60">
        <f t="shared" si="8"/>
        <v>340.2</v>
      </c>
      <c r="P28" s="60">
        <f t="shared" si="8"/>
        <v>340.2</v>
      </c>
      <c r="Q28" s="60">
        <f t="shared" si="8"/>
        <v>291.59999999999997</v>
      </c>
      <c r="R28" s="60">
        <f t="shared" si="8"/>
        <v>307.79999999999995</v>
      </c>
      <c r="S28" s="60">
        <f t="shared" si="8"/>
        <v>323.99999999999994</v>
      </c>
      <c r="T28" s="60">
        <f t="shared" si="8"/>
        <v>388.79999999999995</v>
      </c>
      <c r="U28" s="60">
        <f t="shared" si="8"/>
        <v>388.79999999999995</v>
      </c>
      <c r="V28" s="60">
        <f t="shared" si="8"/>
        <v>388.79999999999995</v>
      </c>
      <c r="W28" s="60">
        <f t="shared" si="8"/>
        <v>372.59999999999997</v>
      </c>
      <c r="X28" s="60">
        <f t="shared" si="8"/>
        <v>307.8</v>
      </c>
      <c r="Y28" s="60">
        <f t="shared" si="8"/>
        <v>275.39999999999998</v>
      </c>
      <c r="Z28" s="60">
        <f t="shared" si="8"/>
        <v>259.2</v>
      </c>
      <c r="AA28" s="60">
        <f t="shared" si="8"/>
        <v>291.60000000000002</v>
      </c>
      <c r="AB28" s="59">
        <f t="shared" si="8"/>
        <v>291.60000000000002</v>
      </c>
      <c r="AC28" s="60">
        <f>SUM(AC25:AC26)</f>
        <v>212.4</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c r="AD29" s="32"/>
      <c r="AE29" s="32"/>
      <c r="AF29" s="32"/>
      <c r="AG29" s="32"/>
      <c r="AH29" s="32"/>
    </row>
    <row r="30" spans="1:34" s="15" customFormat="1" x14ac:dyDescent="0.2">
      <c r="A30" s="40" t="s">
        <v>118</v>
      </c>
      <c r="B30" s="60">
        <f t="shared" ref="B30:AC30" si="9">IF(ISBLANK(B97),0,$B$11)</f>
        <v>36</v>
      </c>
      <c r="C30" s="60">
        <f t="shared" si="9"/>
        <v>36</v>
      </c>
      <c r="D30" s="60">
        <f t="shared" si="9"/>
        <v>36</v>
      </c>
      <c r="E30" s="60">
        <f t="shared" si="9"/>
        <v>0</v>
      </c>
      <c r="F30" s="60">
        <f t="shared" si="9"/>
        <v>36</v>
      </c>
      <c r="G30" s="60">
        <f t="shared" si="9"/>
        <v>36</v>
      </c>
      <c r="H30" s="60">
        <f t="shared" si="9"/>
        <v>36</v>
      </c>
      <c r="I30" s="60">
        <f t="shared" si="9"/>
        <v>36</v>
      </c>
      <c r="J30" s="60">
        <f t="shared" si="9"/>
        <v>0</v>
      </c>
      <c r="K30" s="60">
        <f t="shared" si="9"/>
        <v>0</v>
      </c>
      <c r="L30" s="60">
        <f t="shared" si="9"/>
        <v>0</v>
      </c>
      <c r="M30" s="60">
        <f t="shared" si="9"/>
        <v>0</v>
      </c>
      <c r="N30" s="60">
        <f t="shared" si="9"/>
        <v>36</v>
      </c>
      <c r="O30" s="60">
        <f t="shared" si="9"/>
        <v>36</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36</v>
      </c>
      <c r="Z30" s="60">
        <f t="shared" si="9"/>
        <v>36</v>
      </c>
      <c r="AA30" s="60">
        <f t="shared" si="9"/>
        <v>36</v>
      </c>
      <c r="AB30" s="59">
        <f t="shared" si="9"/>
        <v>36</v>
      </c>
      <c r="AC30" s="63">
        <f t="shared" si="9"/>
        <v>36</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122"/>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0.45499579579579574</v>
      </c>
      <c r="C34" s="223">
        <f t="shared" ref="C34:AC34" si="11">((C36*$B$123)/$B$2)</f>
        <v>0.45499579579579574</v>
      </c>
      <c r="D34" s="223">
        <f t="shared" si="11"/>
        <v>0.45499579579579574</v>
      </c>
      <c r="E34" s="223">
        <f t="shared" si="11"/>
        <v>0.45499579579579574</v>
      </c>
      <c r="F34" s="223">
        <f t="shared" si="11"/>
        <v>0.45499579579579574</v>
      </c>
      <c r="G34" s="223">
        <f t="shared" si="11"/>
        <v>0.45499579579579574</v>
      </c>
      <c r="H34" s="223">
        <f t="shared" si="11"/>
        <v>0.51999519519519521</v>
      </c>
      <c r="I34" s="223">
        <f t="shared" si="11"/>
        <v>0.51999519519519521</v>
      </c>
      <c r="J34" s="223">
        <f t="shared" si="11"/>
        <v>0.51999519519519521</v>
      </c>
      <c r="K34" s="223">
        <f t="shared" si="11"/>
        <v>0.58499459459459457</v>
      </c>
      <c r="L34" s="223">
        <f t="shared" si="11"/>
        <v>0.58499459459459457</v>
      </c>
      <c r="M34" s="223">
        <f t="shared" si="11"/>
        <v>0.58499459459459457</v>
      </c>
      <c r="N34" s="223">
        <f t="shared" si="11"/>
        <v>0.64999399399399393</v>
      </c>
      <c r="O34" s="223">
        <f t="shared" si="11"/>
        <v>0.64999399399399393</v>
      </c>
      <c r="P34" s="223">
        <f t="shared" si="11"/>
        <v>0.64999399399399393</v>
      </c>
      <c r="Q34" s="223">
        <f t="shared" si="11"/>
        <v>0.64999399399399393</v>
      </c>
      <c r="R34" s="223">
        <f t="shared" si="11"/>
        <v>0.64999399399399393</v>
      </c>
      <c r="S34" s="223">
        <f t="shared" si="11"/>
        <v>0.64999399399399393</v>
      </c>
      <c r="T34" s="223">
        <f t="shared" si="11"/>
        <v>0.64999399399399393</v>
      </c>
      <c r="U34" s="223">
        <f t="shared" si="11"/>
        <v>0.64999399399399393</v>
      </c>
      <c r="V34" s="223">
        <f t="shared" si="11"/>
        <v>0.64999399399399393</v>
      </c>
      <c r="W34" s="223">
        <f t="shared" si="11"/>
        <v>0.64999399399399393</v>
      </c>
      <c r="X34" s="223">
        <f t="shared" si="11"/>
        <v>0.64999399399399393</v>
      </c>
      <c r="Y34" s="223">
        <f t="shared" si="11"/>
        <v>0.64999399399399393</v>
      </c>
      <c r="Z34" s="223">
        <f t="shared" si="11"/>
        <v>0.64999399399399393</v>
      </c>
      <c r="AA34" s="223">
        <f t="shared" si="11"/>
        <v>0.64999399399399393</v>
      </c>
      <c r="AB34" s="223">
        <f t="shared" si="11"/>
        <v>0.64999399399399393</v>
      </c>
      <c r="AC34" s="223">
        <f t="shared" si="11"/>
        <v>0.45499579579579574</v>
      </c>
      <c r="AD34" s="52"/>
      <c r="AE34" s="52"/>
      <c r="AF34" s="52"/>
      <c r="AG34" s="52"/>
      <c r="AH34" s="52"/>
    </row>
    <row r="35" spans="1:34" s="15" customFormat="1" x14ac:dyDescent="0.2">
      <c r="A35" s="51" t="s">
        <v>123</v>
      </c>
      <c r="B35" s="50">
        <f t="shared" ref="B35:AC35" si="12">ROUND($B$2*B$32,2)</f>
        <v>8.4</v>
      </c>
      <c r="C35" s="50">
        <f t="shared" si="12"/>
        <v>8.4</v>
      </c>
      <c r="D35" s="50">
        <f t="shared" si="12"/>
        <v>8.4</v>
      </c>
      <c r="E35" s="50">
        <f t="shared" si="12"/>
        <v>8.4</v>
      </c>
      <c r="F35" s="50">
        <f t="shared" si="12"/>
        <v>8.4</v>
      </c>
      <c r="G35" s="50">
        <f t="shared" si="12"/>
        <v>8.4</v>
      </c>
      <c r="H35" s="50">
        <f t="shared" si="12"/>
        <v>9.6</v>
      </c>
      <c r="I35" s="50">
        <f t="shared" si="12"/>
        <v>9.6</v>
      </c>
      <c r="J35" s="50">
        <f t="shared" si="12"/>
        <v>9.6</v>
      </c>
      <c r="K35" s="50">
        <f t="shared" si="12"/>
        <v>10.8</v>
      </c>
      <c r="L35" s="50">
        <f t="shared" si="12"/>
        <v>10.8</v>
      </c>
      <c r="M35" s="50">
        <f t="shared" si="12"/>
        <v>10.8</v>
      </c>
      <c r="N35" s="50">
        <f t="shared" si="12"/>
        <v>12</v>
      </c>
      <c r="O35" s="50">
        <f t="shared" si="12"/>
        <v>12</v>
      </c>
      <c r="P35" s="50">
        <f t="shared" si="12"/>
        <v>12</v>
      </c>
      <c r="Q35" s="50">
        <f t="shared" si="12"/>
        <v>12</v>
      </c>
      <c r="R35" s="50">
        <f t="shared" si="12"/>
        <v>12</v>
      </c>
      <c r="S35" s="50">
        <f t="shared" si="12"/>
        <v>12</v>
      </c>
      <c r="T35" s="50">
        <f t="shared" si="12"/>
        <v>12</v>
      </c>
      <c r="U35" s="50">
        <f t="shared" si="12"/>
        <v>12</v>
      </c>
      <c r="V35" s="50">
        <f t="shared" si="12"/>
        <v>12</v>
      </c>
      <c r="W35" s="50">
        <f t="shared" si="12"/>
        <v>12</v>
      </c>
      <c r="X35" s="50">
        <f t="shared" si="12"/>
        <v>12</v>
      </c>
      <c r="Y35" s="50">
        <f t="shared" si="12"/>
        <v>12</v>
      </c>
      <c r="Z35" s="50">
        <f t="shared" si="12"/>
        <v>12</v>
      </c>
      <c r="AA35" s="50">
        <f t="shared" si="12"/>
        <v>12</v>
      </c>
      <c r="AB35" s="49">
        <f t="shared" si="12"/>
        <v>12</v>
      </c>
      <c r="AC35" s="50">
        <f t="shared" si="12"/>
        <v>8.4</v>
      </c>
      <c r="AD35" s="52"/>
      <c r="AE35" s="52"/>
      <c r="AF35" s="52"/>
      <c r="AG35" s="52"/>
      <c r="AH35" s="52"/>
    </row>
    <row r="36" spans="1:34" x14ac:dyDescent="0.2">
      <c r="A36" s="51" t="s">
        <v>124</v>
      </c>
      <c r="B36" s="50">
        <f t="shared" ref="B36:AC36" si="13">ROUND($B$2*B$33,2)</f>
        <v>6.72</v>
      </c>
      <c r="C36" s="50">
        <f t="shared" si="13"/>
        <v>6.72</v>
      </c>
      <c r="D36" s="50">
        <f t="shared" si="13"/>
        <v>6.72</v>
      </c>
      <c r="E36" s="50">
        <f t="shared" si="13"/>
        <v>6.72</v>
      </c>
      <c r="F36" s="50">
        <f t="shared" si="13"/>
        <v>6.72</v>
      </c>
      <c r="G36" s="50">
        <f t="shared" si="13"/>
        <v>6.72</v>
      </c>
      <c r="H36" s="50">
        <f t="shared" si="13"/>
        <v>7.68</v>
      </c>
      <c r="I36" s="50">
        <f t="shared" si="13"/>
        <v>7.68</v>
      </c>
      <c r="J36" s="50">
        <f t="shared" si="13"/>
        <v>7.68</v>
      </c>
      <c r="K36" s="50">
        <f t="shared" si="13"/>
        <v>8.64</v>
      </c>
      <c r="L36" s="50">
        <f t="shared" si="13"/>
        <v>8.64</v>
      </c>
      <c r="M36" s="50">
        <f t="shared" si="13"/>
        <v>8.64</v>
      </c>
      <c r="N36" s="50">
        <f t="shared" si="13"/>
        <v>9.6</v>
      </c>
      <c r="O36" s="50">
        <f t="shared" si="13"/>
        <v>9.6</v>
      </c>
      <c r="P36" s="50">
        <f t="shared" si="13"/>
        <v>9.6</v>
      </c>
      <c r="Q36" s="50">
        <f t="shared" si="13"/>
        <v>9.6</v>
      </c>
      <c r="R36" s="50">
        <f t="shared" si="13"/>
        <v>9.6</v>
      </c>
      <c r="S36" s="50">
        <f t="shared" si="13"/>
        <v>9.6</v>
      </c>
      <c r="T36" s="50">
        <f t="shared" si="13"/>
        <v>9.6</v>
      </c>
      <c r="U36" s="50">
        <f t="shared" si="13"/>
        <v>9.6</v>
      </c>
      <c r="V36" s="50">
        <f t="shared" si="13"/>
        <v>9.6</v>
      </c>
      <c r="W36" s="50">
        <f t="shared" si="13"/>
        <v>9.6</v>
      </c>
      <c r="X36" s="50">
        <f t="shared" si="13"/>
        <v>9.6</v>
      </c>
      <c r="Y36" s="50">
        <f t="shared" si="13"/>
        <v>9.6</v>
      </c>
      <c r="Z36" s="50">
        <f t="shared" si="13"/>
        <v>9.6</v>
      </c>
      <c r="AA36" s="50">
        <f t="shared" si="13"/>
        <v>9.6</v>
      </c>
      <c r="AB36" s="49">
        <f t="shared" si="13"/>
        <v>9.6</v>
      </c>
      <c r="AC36" s="50">
        <f t="shared" si="13"/>
        <v>6.72</v>
      </c>
      <c r="AD36" s="32"/>
      <c r="AE36" s="32"/>
      <c r="AF36" s="32"/>
      <c r="AG36" s="32"/>
      <c r="AH36" s="32"/>
    </row>
    <row r="37" spans="1:34" x14ac:dyDescent="0.2">
      <c r="A37" s="337" t="s">
        <v>125</v>
      </c>
      <c r="B37" s="353">
        <f>B34*$B$2</f>
        <v>5.4599495495495489</v>
      </c>
      <c r="C37" s="353">
        <f t="shared" ref="C37:AC37" si="14">C34*$B$2</f>
        <v>5.4599495495495489</v>
      </c>
      <c r="D37" s="353">
        <f t="shared" si="14"/>
        <v>5.4599495495495489</v>
      </c>
      <c r="E37" s="353">
        <f t="shared" si="14"/>
        <v>5.4599495495495489</v>
      </c>
      <c r="F37" s="353">
        <f t="shared" si="14"/>
        <v>5.4599495495495489</v>
      </c>
      <c r="G37" s="353">
        <f t="shared" si="14"/>
        <v>5.4599495495495489</v>
      </c>
      <c r="H37" s="353">
        <f t="shared" si="14"/>
        <v>6.2399423423423421</v>
      </c>
      <c r="I37" s="353">
        <f t="shared" si="14"/>
        <v>6.2399423423423421</v>
      </c>
      <c r="J37" s="353">
        <f t="shared" si="14"/>
        <v>6.2399423423423421</v>
      </c>
      <c r="K37" s="353">
        <f t="shared" si="14"/>
        <v>7.0199351351351353</v>
      </c>
      <c r="L37" s="353">
        <f t="shared" si="14"/>
        <v>7.0199351351351353</v>
      </c>
      <c r="M37" s="353">
        <f t="shared" si="14"/>
        <v>7.0199351351351353</v>
      </c>
      <c r="N37" s="353">
        <f t="shared" si="14"/>
        <v>7.7999279279279268</v>
      </c>
      <c r="O37" s="353">
        <f t="shared" si="14"/>
        <v>7.7999279279279268</v>
      </c>
      <c r="P37" s="353">
        <f t="shared" si="14"/>
        <v>7.7999279279279268</v>
      </c>
      <c r="Q37" s="353">
        <f t="shared" si="14"/>
        <v>7.7999279279279268</v>
      </c>
      <c r="R37" s="353">
        <f t="shared" si="14"/>
        <v>7.7999279279279268</v>
      </c>
      <c r="S37" s="353">
        <f t="shared" si="14"/>
        <v>7.7999279279279268</v>
      </c>
      <c r="T37" s="353">
        <f t="shared" si="14"/>
        <v>7.7999279279279268</v>
      </c>
      <c r="U37" s="353">
        <f t="shared" si="14"/>
        <v>7.7999279279279268</v>
      </c>
      <c r="V37" s="353">
        <f t="shared" si="14"/>
        <v>7.7999279279279268</v>
      </c>
      <c r="W37" s="353">
        <f t="shared" si="14"/>
        <v>7.7999279279279268</v>
      </c>
      <c r="X37" s="353">
        <f t="shared" si="14"/>
        <v>7.7999279279279268</v>
      </c>
      <c r="Y37" s="353">
        <f t="shared" si="14"/>
        <v>7.7999279279279268</v>
      </c>
      <c r="Z37" s="353">
        <f t="shared" si="14"/>
        <v>7.7999279279279268</v>
      </c>
      <c r="AA37" s="353">
        <f t="shared" si="14"/>
        <v>7.7999279279279268</v>
      </c>
      <c r="AB37" s="353">
        <f t="shared" si="14"/>
        <v>7.7999279279279268</v>
      </c>
      <c r="AC37" s="353">
        <f t="shared" si="14"/>
        <v>5.4599495495495489</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4.6708237837837823</v>
      </c>
      <c r="C39" s="314">
        <f t="shared" ref="C39:AC39" si="15">C$36*$B124</f>
        <v>4.6708237837837823</v>
      </c>
      <c r="D39" s="314">
        <f t="shared" si="15"/>
        <v>4.6708237837837823</v>
      </c>
      <c r="E39" s="314">
        <f t="shared" si="15"/>
        <v>4.6708237837837823</v>
      </c>
      <c r="F39" s="314">
        <f t="shared" si="15"/>
        <v>4.6708237837837823</v>
      </c>
      <c r="G39" s="314">
        <f t="shared" si="15"/>
        <v>4.6708237837837823</v>
      </c>
      <c r="H39" s="314">
        <f t="shared" si="15"/>
        <v>5.3380843243243223</v>
      </c>
      <c r="I39" s="314">
        <f t="shared" si="15"/>
        <v>5.3380843243243223</v>
      </c>
      <c r="J39" s="314">
        <f t="shared" si="15"/>
        <v>5.3380843243243223</v>
      </c>
      <c r="K39" s="314">
        <f t="shared" si="15"/>
        <v>6.0053448648648633</v>
      </c>
      <c r="L39" s="314">
        <f t="shared" si="15"/>
        <v>6.0053448648648633</v>
      </c>
      <c r="M39" s="314">
        <f t="shared" si="15"/>
        <v>6.0053448648648633</v>
      </c>
      <c r="N39" s="314">
        <f t="shared" si="15"/>
        <v>6.6726054054054034</v>
      </c>
      <c r="O39" s="314">
        <f t="shared" si="15"/>
        <v>6.6726054054054034</v>
      </c>
      <c r="P39" s="314">
        <f t="shared" si="15"/>
        <v>6.6726054054054034</v>
      </c>
      <c r="Q39" s="314">
        <f t="shared" si="15"/>
        <v>6.6726054054054034</v>
      </c>
      <c r="R39" s="314">
        <f t="shared" si="15"/>
        <v>6.6726054054054034</v>
      </c>
      <c r="S39" s="314">
        <f t="shared" si="15"/>
        <v>6.6726054054054034</v>
      </c>
      <c r="T39" s="314">
        <f t="shared" si="15"/>
        <v>6.6726054054054034</v>
      </c>
      <c r="U39" s="314">
        <f t="shared" si="15"/>
        <v>6.6726054054054034</v>
      </c>
      <c r="V39" s="314">
        <f t="shared" si="15"/>
        <v>6.6726054054054034</v>
      </c>
      <c r="W39" s="314">
        <f t="shared" si="15"/>
        <v>6.6726054054054034</v>
      </c>
      <c r="X39" s="314">
        <f t="shared" si="15"/>
        <v>6.6726054054054034</v>
      </c>
      <c r="Y39" s="314">
        <f t="shared" si="15"/>
        <v>6.6726054054054034</v>
      </c>
      <c r="Z39" s="314">
        <f t="shared" si="15"/>
        <v>6.6726054054054034</v>
      </c>
      <c r="AA39" s="314">
        <f t="shared" si="15"/>
        <v>6.6726054054054034</v>
      </c>
      <c r="AB39" s="314">
        <f t="shared" si="15"/>
        <v>6.6726054054054034</v>
      </c>
      <c r="AC39" s="314">
        <f t="shared" si="15"/>
        <v>4.6708237837837823</v>
      </c>
      <c r="AD39" s="271"/>
      <c r="AE39" s="271"/>
    </row>
    <row r="40" spans="1:34" s="308" customFormat="1" ht="12.75" x14ac:dyDescent="0.2">
      <c r="A40" s="326" t="s">
        <v>128</v>
      </c>
      <c r="B40" s="314">
        <f t="shared" ref="B40:AC48" si="16">B$36*$B125</f>
        <v>1.0810118918918916</v>
      </c>
      <c r="C40" s="314">
        <f t="shared" si="16"/>
        <v>1.0810118918918916</v>
      </c>
      <c r="D40" s="314">
        <f t="shared" si="16"/>
        <v>1.0810118918918916</v>
      </c>
      <c r="E40" s="314">
        <f t="shared" si="16"/>
        <v>1.0810118918918916</v>
      </c>
      <c r="F40" s="314">
        <f t="shared" si="16"/>
        <v>1.0810118918918916</v>
      </c>
      <c r="G40" s="314">
        <f t="shared" si="16"/>
        <v>1.0810118918918916</v>
      </c>
      <c r="H40" s="314">
        <f t="shared" si="16"/>
        <v>1.2354421621621618</v>
      </c>
      <c r="I40" s="314">
        <f t="shared" si="16"/>
        <v>1.2354421621621618</v>
      </c>
      <c r="J40" s="314">
        <f t="shared" si="16"/>
        <v>1.2354421621621618</v>
      </c>
      <c r="K40" s="314">
        <f t="shared" si="16"/>
        <v>1.3898724324324323</v>
      </c>
      <c r="L40" s="314">
        <f t="shared" si="16"/>
        <v>1.3898724324324323</v>
      </c>
      <c r="M40" s="314">
        <f t="shared" si="16"/>
        <v>1.3898724324324323</v>
      </c>
      <c r="N40" s="314">
        <f t="shared" si="16"/>
        <v>1.5443027027027025</v>
      </c>
      <c r="O40" s="314">
        <f t="shared" si="16"/>
        <v>1.5443027027027025</v>
      </c>
      <c r="P40" s="314">
        <f t="shared" si="16"/>
        <v>1.5443027027027025</v>
      </c>
      <c r="Q40" s="314">
        <f t="shared" si="16"/>
        <v>1.5443027027027025</v>
      </c>
      <c r="R40" s="314">
        <f t="shared" si="16"/>
        <v>1.5443027027027025</v>
      </c>
      <c r="S40" s="314">
        <f t="shared" si="16"/>
        <v>1.5443027027027025</v>
      </c>
      <c r="T40" s="314">
        <f t="shared" si="16"/>
        <v>1.5443027027027025</v>
      </c>
      <c r="U40" s="314">
        <f t="shared" si="16"/>
        <v>1.5443027027027025</v>
      </c>
      <c r="V40" s="314">
        <f t="shared" si="16"/>
        <v>1.5443027027027025</v>
      </c>
      <c r="W40" s="314">
        <f t="shared" si="16"/>
        <v>1.5443027027027025</v>
      </c>
      <c r="X40" s="314">
        <f t="shared" si="16"/>
        <v>1.5443027027027025</v>
      </c>
      <c r="Y40" s="314">
        <f t="shared" si="16"/>
        <v>1.5443027027027025</v>
      </c>
      <c r="Z40" s="314">
        <f t="shared" si="16"/>
        <v>1.5443027027027025</v>
      </c>
      <c r="AA40" s="314">
        <f t="shared" si="16"/>
        <v>1.5443027027027025</v>
      </c>
      <c r="AB40" s="314">
        <f t="shared" si="16"/>
        <v>1.5443027027027025</v>
      </c>
      <c r="AC40" s="314">
        <f t="shared" si="16"/>
        <v>1.0810118918918916</v>
      </c>
      <c r="AD40" s="271"/>
      <c r="AE40" s="271"/>
    </row>
    <row r="41" spans="1:34" s="308" customFormat="1" ht="12.75" x14ac:dyDescent="0.2">
      <c r="A41" s="326" t="s">
        <v>129</v>
      </c>
      <c r="B41" s="314">
        <f t="shared" si="16"/>
        <v>2.6933275675675672</v>
      </c>
      <c r="C41" s="314">
        <f t="shared" si="16"/>
        <v>2.6933275675675672</v>
      </c>
      <c r="D41" s="314">
        <f t="shared" si="16"/>
        <v>2.6933275675675672</v>
      </c>
      <c r="E41" s="314">
        <f t="shared" si="16"/>
        <v>2.6933275675675672</v>
      </c>
      <c r="F41" s="314">
        <f t="shared" si="16"/>
        <v>2.6933275675675672</v>
      </c>
      <c r="G41" s="314">
        <f t="shared" si="16"/>
        <v>2.6933275675675672</v>
      </c>
      <c r="H41" s="314">
        <f t="shared" si="16"/>
        <v>3.0780886486486478</v>
      </c>
      <c r="I41" s="314">
        <f t="shared" si="16"/>
        <v>3.0780886486486478</v>
      </c>
      <c r="J41" s="314">
        <f t="shared" si="16"/>
        <v>3.0780886486486478</v>
      </c>
      <c r="K41" s="314">
        <f t="shared" si="16"/>
        <v>3.4628497297297294</v>
      </c>
      <c r="L41" s="314">
        <f t="shared" si="16"/>
        <v>3.4628497297297294</v>
      </c>
      <c r="M41" s="314">
        <f t="shared" si="16"/>
        <v>3.4628497297297294</v>
      </c>
      <c r="N41" s="314">
        <f t="shared" si="16"/>
        <v>3.84761081081081</v>
      </c>
      <c r="O41" s="314">
        <f t="shared" si="16"/>
        <v>3.84761081081081</v>
      </c>
      <c r="P41" s="314">
        <f t="shared" si="16"/>
        <v>3.84761081081081</v>
      </c>
      <c r="Q41" s="314">
        <f t="shared" si="16"/>
        <v>3.84761081081081</v>
      </c>
      <c r="R41" s="314">
        <f t="shared" si="16"/>
        <v>3.84761081081081</v>
      </c>
      <c r="S41" s="314">
        <f t="shared" si="16"/>
        <v>3.84761081081081</v>
      </c>
      <c r="T41" s="314">
        <f t="shared" si="16"/>
        <v>3.84761081081081</v>
      </c>
      <c r="U41" s="314">
        <f t="shared" si="16"/>
        <v>3.84761081081081</v>
      </c>
      <c r="V41" s="314">
        <f t="shared" si="16"/>
        <v>3.84761081081081</v>
      </c>
      <c r="W41" s="314">
        <f t="shared" si="16"/>
        <v>3.84761081081081</v>
      </c>
      <c r="X41" s="314">
        <f t="shared" si="16"/>
        <v>3.84761081081081</v>
      </c>
      <c r="Y41" s="314">
        <f t="shared" si="16"/>
        <v>3.84761081081081</v>
      </c>
      <c r="Z41" s="314">
        <f t="shared" si="16"/>
        <v>3.84761081081081</v>
      </c>
      <c r="AA41" s="314">
        <f t="shared" si="16"/>
        <v>3.84761081081081</v>
      </c>
      <c r="AB41" s="314">
        <f t="shared" si="16"/>
        <v>3.84761081081081</v>
      </c>
      <c r="AC41" s="314">
        <f t="shared" si="16"/>
        <v>2.6933275675675672</v>
      </c>
      <c r="AD41" s="271"/>
      <c r="AE41" s="271"/>
    </row>
    <row r="42" spans="1:34" s="308" customFormat="1" ht="12.75" x14ac:dyDescent="0.2">
      <c r="A42" s="326" t="s">
        <v>130</v>
      </c>
      <c r="B42" s="314">
        <f t="shared" si="16"/>
        <v>4.5923632432432422</v>
      </c>
      <c r="C42" s="314">
        <f t="shared" si="16"/>
        <v>4.5923632432432422</v>
      </c>
      <c r="D42" s="314">
        <f t="shared" si="16"/>
        <v>4.5923632432432422</v>
      </c>
      <c r="E42" s="314">
        <f t="shared" si="16"/>
        <v>4.5923632432432422</v>
      </c>
      <c r="F42" s="314">
        <f t="shared" si="16"/>
        <v>4.5923632432432422</v>
      </c>
      <c r="G42" s="314">
        <f t="shared" si="16"/>
        <v>4.5923632432432422</v>
      </c>
      <c r="H42" s="314">
        <f t="shared" si="16"/>
        <v>5.2484151351351338</v>
      </c>
      <c r="I42" s="314">
        <f t="shared" si="16"/>
        <v>5.2484151351351338</v>
      </c>
      <c r="J42" s="314">
        <f t="shared" si="16"/>
        <v>5.2484151351351338</v>
      </c>
      <c r="K42" s="314">
        <f t="shared" si="16"/>
        <v>5.9044670270270263</v>
      </c>
      <c r="L42" s="314">
        <f t="shared" si="16"/>
        <v>5.9044670270270263</v>
      </c>
      <c r="M42" s="314">
        <f t="shared" si="16"/>
        <v>5.9044670270270263</v>
      </c>
      <c r="N42" s="314">
        <f t="shared" si="16"/>
        <v>6.560518918918917</v>
      </c>
      <c r="O42" s="314">
        <f t="shared" si="16"/>
        <v>6.560518918918917</v>
      </c>
      <c r="P42" s="314">
        <f t="shared" si="16"/>
        <v>6.560518918918917</v>
      </c>
      <c r="Q42" s="314">
        <f t="shared" si="16"/>
        <v>6.560518918918917</v>
      </c>
      <c r="R42" s="314">
        <f t="shared" si="16"/>
        <v>6.560518918918917</v>
      </c>
      <c r="S42" s="314">
        <f t="shared" si="16"/>
        <v>6.560518918918917</v>
      </c>
      <c r="T42" s="314">
        <f t="shared" si="16"/>
        <v>6.560518918918917</v>
      </c>
      <c r="U42" s="314">
        <f t="shared" si="16"/>
        <v>6.560518918918917</v>
      </c>
      <c r="V42" s="314">
        <f t="shared" si="16"/>
        <v>6.560518918918917</v>
      </c>
      <c r="W42" s="314">
        <f t="shared" si="16"/>
        <v>6.560518918918917</v>
      </c>
      <c r="X42" s="314">
        <f t="shared" si="16"/>
        <v>6.560518918918917</v>
      </c>
      <c r="Y42" s="314">
        <f t="shared" si="16"/>
        <v>6.560518918918917</v>
      </c>
      <c r="Z42" s="314">
        <f t="shared" si="16"/>
        <v>6.560518918918917</v>
      </c>
      <c r="AA42" s="314">
        <f t="shared" si="16"/>
        <v>6.560518918918917</v>
      </c>
      <c r="AB42" s="314">
        <f t="shared" si="16"/>
        <v>6.560518918918917</v>
      </c>
      <c r="AC42" s="314">
        <f t="shared" si="16"/>
        <v>4.5923632432432422</v>
      </c>
      <c r="AD42" s="271"/>
      <c r="AE42" s="271"/>
    </row>
    <row r="43" spans="1:34" s="308" customFormat="1" ht="12.75" x14ac:dyDescent="0.2">
      <c r="A43" s="326" t="s">
        <v>131</v>
      </c>
      <c r="B43" s="314">
        <f t="shared" si="16"/>
        <v>4.6708237837837823</v>
      </c>
      <c r="C43" s="314">
        <f t="shared" si="16"/>
        <v>4.6708237837837823</v>
      </c>
      <c r="D43" s="314">
        <f t="shared" si="16"/>
        <v>4.6708237837837823</v>
      </c>
      <c r="E43" s="314">
        <f t="shared" si="16"/>
        <v>4.6708237837837823</v>
      </c>
      <c r="F43" s="314">
        <f t="shared" si="16"/>
        <v>4.6708237837837823</v>
      </c>
      <c r="G43" s="314">
        <f t="shared" si="16"/>
        <v>4.6708237837837823</v>
      </c>
      <c r="H43" s="314">
        <f t="shared" si="16"/>
        <v>5.3380843243243223</v>
      </c>
      <c r="I43" s="314">
        <f t="shared" si="16"/>
        <v>5.3380843243243223</v>
      </c>
      <c r="J43" s="314">
        <f t="shared" si="16"/>
        <v>5.3380843243243223</v>
      </c>
      <c r="K43" s="314">
        <f t="shared" si="16"/>
        <v>6.0053448648648633</v>
      </c>
      <c r="L43" s="314">
        <f t="shared" si="16"/>
        <v>6.0053448648648633</v>
      </c>
      <c r="M43" s="314">
        <f t="shared" si="16"/>
        <v>6.0053448648648633</v>
      </c>
      <c r="N43" s="314">
        <f t="shared" si="16"/>
        <v>6.6726054054054034</v>
      </c>
      <c r="O43" s="314">
        <f t="shared" si="16"/>
        <v>6.6726054054054034</v>
      </c>
      <c r="P43" s="314">
        <f t="shared" si="16"/>
        <v>6.6726054054054034</v>
      </c>
      <c r="Q43" s="314">
        <f t="shared" si="16"/>
        <v>6.6726054054054034</v>
      </c>
      <c r="R43" s="314">
        <f t="shared" si="16"/>
        <v>6.6726054054054034</v>
      </c>
      <c r="S43" s="314">
        <f t="shared" si="16"/>
        <v>6.6726054054054034</v>
      </c>
      <c r="T43" s="314">
        <f t="shared" si="16"/>
        <v>6.6726054054054034</v>
      </c>
      <c r="U43" s="314">
        <f t="shared" si="16"/>
        <v>6.6726054054054034</v>
      </c>
      <c r="V43" s="314">
        <f t="shared" si="16"/>
        <v>6.6726054054054034</v>
      </c>
      <c r="W43" s="314">
        <f t="shared" si="16"/>
        <v>6.6726054054054034</v>
      </c>
      <c r="X43" s="314">
        <f t="shared" si="16"/>
        <v>6.6726054054054034</v>
      </c>
      <c r="Y43" s="314">
        <f t="shared" si="16"/>
        <v>6.6726054054054034</v>
      </c>
      <c r="Z43" s="314">
        <f t="shared" si="16"/>
        <v>6.6726054054054034</v>
      </c>
      <c r="AA43" s="314">
        <f t="shared" si="16"/>
        <v>6.6726054054054034</v>
      </c>
      <c r="AB43" s="314">
        <f t="shared" si="16"/>
        <v>6.6726054054054034</v>
      </c>
      <c r="AC43" s="314">
        <f t="shared" si="16"/>
        <v>4.6708237837837823</v>
      </c>
      <c r="AD43" s="271"/>
      <c r="AE43" s="271"/>
    </row>
    <row r="44" spans="1:34" s="308" customFormat="1" ht="12.75" x14ac:dyDescent="0.2">
      <c r="A44" s="326" t="s">
        <v>132</v>
      </c>
      <c r="B44" s="314">
        <f t="shared" si="16"/>
        <v>4.6708237837837823</v>
      </c>
      <c r="C44" s="314">
        <f t="shared" si="16"/>
        <v>4.6708237837837823</v>
      </c>
      <c r="D44" s="314">
        <f t="shared" si="16"/>
        <v>4.6708237837837823</v>
      </c>
      <c r="E44" s="314">
        <f t="shared" si="16"/>
        <v>4.6708237837837823</v>
      </c>
      <c r="F44" s="314">
        <f t="shared" si="16"/>
        <v>4.6708237837837823</v>
      </c>
      <c r="G44" s="314">
        <f t="shared" si="16"/>
        <v>4.6708237837837823</v>
      </c>
      <c r="H44" s="314">
        <f t="shared" si="16"/>
        <v>5.3380843243243223</v>
      </c>
      <c r="I44" s="314">
        <f t="shared" si="16"/>
        <v>5.3380843243243223</v>
      </c>
      <c r="J44" s="314">
        <f t="shared" si="16"/>
        <v>5.3380843243243223</v>
      </c>
      <c r="K44" s="314">
        <f t="shared" si="16"/>
        <v>6.0053448648648633</v>
      </c>
      <c r="L44" s="314">
        <f t="shared" si="16"/>
        <v>6.0053448648648633</v>
      </c>
      <c r="M44" s="314">
        <f t="shared" si="16"/>
        <v>6.0053448648648633</v>
      </c>
      <c r="N44" s="314">
        <f t="shared" si="16"/>
        <v>6.6726054054054034</v>
      </c>
      <c r="O44" s="314">
        <f t="shared" si="16"/>
        <v>6.6726054054054034</v>
      </c>
      <c r="P44" s="314">
        <f t="shared" si="16"/>
        <v>6.6726054054054034</v>
      </c>
      <c r="Q44" s="314">
        <f t="shared" si="16"/>
        <v>6.6726054054054034</v>
      </c>
      <c r="R44" s="314">
        <f t="shared" si="16"/>
        <v>6.6726054054054034</v>
      </c>
      <c r="S44" s="314">
        <f t="shared" si="16"/>
        <v>6.6726054054054034</v>
      </c>
      <c r="T44" s="314">
        <f t="shared" si="16"/>
        <v>6.6726054054054034</v>
      </c>
      <c r="U44" s="314">
        <f t="shared" si="16"/>
        <v>6.6726054054054034</v>
      </c>
      <c r="V44" s="314">
        <f t="shared" si="16"/>
        <v>6.6726054054054034</v>
      </c>
      <c r="W44" s="314">
        <f t="shared" si="16"/>
        <v>6.6726054054054034</v>
      </c>
      <c r="X44" s="314">
        <f t="shared" si="16"/>
        <v>6.6726054054054034</v>
      </c>
      <c r="Y44" s="314">
        <f t="shared" si="16"/>
        <v>6.6726054054054034</v>
      </c>
      <c r="Z44" s="314">
        <f t="shared" si="16"/>
        <v>6.6726054054054034</v>
      </c>
      <c r="AA44" s="314">
        <f t="shared" si="16"/>
        <v>6.6726054054054034</v>
      </c>
      <c r="AB44" s="314">
        <f t="shared" si="16"/>
        <v>6.6726054054054034</v>
      </c>
      <c r="AC44" s="314">
        <f t="shared" si="16"/>
        <v>4.6708237837837823</v>
      </c>
      <c r="AD44" s="271"/>
      <c r="AE44" s="271"/>
    </row>
    <row r="45" spans="1:34" s="308" customFormat="1" ht="12.75" x14ac:dyDescent="0.2">
      <c r="A45" s="326" t="s">
        <v>133</v>
      </c>
      <c r="B45" s="314">
        <f>IF(B$13="Deploy",B$36,B$36*$B130)</f>
        <v>2.3673772972972968</v>
      </c>
      <c r="C45" s="314">
        <f t="shared" ref="C45:AC47" si="17">IF(C$13="Deploy",C$36,C$36*$B130)</f>
        <v>2.3673772972972968</v>
      </c>
      <c r="D45" s="314">
        <f t="shared" si="17"/>
        <v>2.3673772972972968</v>
      </c>
      <c r="E45" s="314">
        <f t="shared" si="17"/>
        <v>2.3673772972972968</v>
      </c>
      <c r="F45" s="314">
        <f t="shared" si="17"/>
        <v>2.3673772972972968</v>
      </c>
      <c r="G45" s="314">
        <f t="shared" si="17"/>
        <v>2.3673772972972968</v>
      </c>
      <c r="H45" s="314">
        <f t="shared" si="17"/>
        <v>2.7055740540540536</v>
      </c>
      <c r="I45" s="314">
        <f t="shared" si="17"/>
        <v>2.7055740540540536</v>
      </c>
      <c r="J45" s="314">
        <f t="shared" si="17"/>
        <v>2.7055740540540536</v>
      </c>
      <c r="K45" s="314">
        <f t="shared" si="17"/>
        <v>3.0437708108108104</v>
      </c>
      <c r="L45" s="314">
        <f t="shared" si="17"/>
        <v>3.0437708108108104</v>
      </c>
      <c r="M45" s="314">
        <f t="shared" si="17"/>
        <v>3.0437708108108104</v>
      </c>
      <c r="N45" s="314">
        <f t="shared" si="17"/>
        <v>3.3819675675675671</v>
      </c>
      <c r="O45" s="314">
        <f t="shared" si="17"/>
        <v>3.3819675675675671</v>
      </c>
      <c r="P45" s="314">
        <f t="shared" si="17"/>
        <v>3.3819675675675671</v>
      </c>
      <c r="Q45" s="314">
        <f t="shared" si="17"/>
        <v>3.3819675675675671</v>
      </c>
      <c r="R45" s="314">
        <f t="shared" si="17"/>
        <v>9.6</v>
      </c>
      <c r="S45" s="314">
        <f t="shared" si="17"/>
        <v>9.6</v>
      </c>
      <c r="T45" s="314">
        <f t="shared" si="17"/>
        <v>9.6</v>
      </c>
      <c r="U45" s="314">
        <f t="shared" si="17"/>
        <v>9.6</v>
      </c>
      <c r="V45" s="314">
        <f t="shared" si="17"/>
        <v>9.6</v>
      </c>
      <c r="W45" s="314">
        <f t="shared" si="17"/>
        <v>9.6</v>
      </c>
      <c r="X45" s="314">
        <f t="shared" si="17"/>
        <v>3.3819675675675671</v>
      </c>
      <c r="Y45" s="314">
        <f t="shared" si="17"/>
        <v>3.3819675675675671</v>
      </c>
      <c r="Z45" s="314">
        <f t="shared" si="17"/>
        <v>3.3819675675675671</v>
      </c>
      <c r="AA45" s="314">
        <f t="shared" si="17"/>
        <v>3.3819675675675671</v>
      </c>
      <c r="AB45" s="314">
        <f t="shared" si="17"/>
        <v>3.3819675675675671</v>
      </c>
      <c r="AC45" s="314">
        <f t="shared" si="17"/>
        <v>2.3673772972972968</v>
      </c>
      <c r="AD45" s="271"/>
      <c r="AE45" s="271"/>
    </row>
    <row r="46" spans="1:34" s="308" customFormat="1" ht="12.75" x14ac:dyDescent="0.2">
      <c r="A46" s="326" t="s">
        <v>134</v>
      </c>
      <c r="B46" s="314">
        <f t="shared" si="16"/>
        <v>4.9890248648648647</v>
      </c>
      <c r="C46" s="314">
        <f t="shared" si="16"/>
        <v>4.9890248648648647</v>
      </c>
      <c r="D46" s="314">
        <f t="shared" si="16"/>
        <v>4.9890248648648647</v>
      </c>
      <c r="E46" s="314">
        <f t="shared" si="16"/>
        <v>4.9890248648648647</v>
      </c>
      <c r="F46" s="314">
        <f t="shared" si="16"/>
        <v>4.9890248648648647</v>
      </c>
      <c r="G46" s="314">
        <f t="shared" si="16"/>
        <v>4.9890248648648647</v>
      </c>
      <c r="H46" s="314">
        <f t="shared" si="16"/>
        <v>5.7017427027027017</v>
      </c>
      <c r="I46" s="314">
        <f t="shared" si="16"/>
        <v>5.7017427027027017</v>
      </c>
      <c r="J46" s="314">
        <f t="shared" si="16"/>
        <v>5.7017427027027017</v>
      </c>
      <c r="K46" s="314">
        <f t="shared" si="16"/>
        <v>6.4144605405405404</v>
      </c>
      <c r="L46" s="314">
        <f t="shared" si="16"/>
        <v>6.4144605405405404</v>
      </c>
      <c r="M46" s="314">
        <f t="shared" si="16"/>
        <v>6.4144605405405404</v>
      </c>
      <c r="N46" s="314">
        <f t="shared" si="16"/>
        <v>7.1271783783783773</v>
      </c>
      <c r="O46" s="314">
        <f t="shared" si="16"/>
        <v>7.1271783783783773</v>
      </c>
      <c r="P46" s="314">
        <f t="shared" si="16"/>
        <v>7.1271783783783773</v>
      </c>
      <c r="Q46" s="314">
        <f t="shared" si="16"/>
        <v>7.1271783783783773</v>
      </c>
      <c r="R46" s="314">
        <f t="shared" si="16"/>
        <v>7.1271783783783773</v>
      </c>
      <c r="S46" s="314">
        <f t="shared" si="16"/>
        <v>7.1271783783783773</v>
      </c>
      <c r="T46" s="314">
        <f t="shared" si="16"/>
        <v>7.1271783783783773</v>
      </c>
      <c r="U46" s="314">
        <f t="shared" si="16"/>
        <v>7.1271783783783773</v>
      </c>
      <c r="V46" s="314">
        <f t="shared" si="16"/>
        <v>7.1271783783783773</v>
      </c>
      <c r="W46" s="314">
        <f t="shared" si="16"/>
        <v>7.1271783783783773</v>
      </c>
      <c r="X46" s="314">
        <f t="shared" si="16"/>
        <v>7.1271783783783773</v>
      </c>
      <c r="Y46" s="314">
        <f t="shared" si="16"/>
        <v>7.1271783783783773</v>
      </c>
      <c r="Z46" s="314">
        <f t="shared" si="16"/>
        <v>7.1271783783783773</v>
      </c>
      <c r="AA46" s="314">
        <f t="shared" si="16"/>
        <v>7.1271783783783773</v>
      </c>
      <c r="AB46" s="314">
        <f t="shared" si="16"/>
        <v>7.1271783783783773</v>
      </c>
      <c r="AC46" s="314">
        <f t="shared" si="16"/>
        <v>4.9890248648648647</v>
      </c>
      <c r="AD46" s="271"/>
      <c r="AE46" s="271"/>
    </row>
    <row r="47" spans="1:34" s="308" customFormat="1" ht="12.75" x14ac:dyDescent="0.2">
      <c r="A47" s="326" t="s">
        <v>135</v>
      </c>
      <c r="B47" s="314">
        <f>IF(B$13="Deploy",B$36,B$36*$B132)</f>
        <v>2.2082767567567565</v>
      </c>
      <c r="C47" s="314">
        <f t="shared" si="17"/>
        <v>2.2082767567567565</v>
      </c>
      <c r="D47" s="314">
        <f t="shared" si="17"/>
        <v>2.2082767567567565</v>
      </c>
      <c r="E47" s="314">
        <f t="shared" si="17"/>
        <v>2.2082767567567565</v>
      </c>
      <c r="F47" s="314">
        <f t="shared" si="17"/>
        <v>2.2082767567567565</v>
      </c>
      <c r="G47" s="314">
        <f t="shared" si="17"/>
        <v>2.2082767567567565</v>
      </c>
      <c r="H47" s="314">
        <f t="shared" si="17"/>
        <v>2.5237448648648648</v>
      </c>
      <c r="I47" s="314">
        <f t="shared" si="17"/>
        <v>2.5237448648648648</v>
      </c>
      <c r="J47" s="314">
        <f t="shared" si="17"/>
        <v>2.5237448648648648</v>
      </c>
      <c r="K47" s="314">
        <f t="shared" si="17"/>
        <v>2.8392129729729731</v>
      </c>
      <c r="L47" s="314">
        <f t="shared" si="17"/>
        <v>2.8392129729729731</v>
      </c>
      <c r="M47" s="314">
        <f t="shared" si="17"/>
        <v>2.8392129729729731</v>
      </c>
      <c r="N47" s="314">
        <f t="shared" si="17"/>
        <v>3.154681081081081</v>
      </c>
      <c r="O47" s="314">
        <f t="shared" si="17"/>
        <v>3.154681081081081</v>
      </c>
      <c r="P47" s="314">
        <f t="shared" si="17"/>
        <v>3.154681081081081</v>
      </c>
      <c r="Q47" s="314">
        <f t="shared" si="17"/>
        <v>3.154681081081081</v>
      </c>
      <c r="R47" s="314">
        <f t="shared" si="17"/>
        <v>9.6</v>
      </c>
      <c r="S47" s="314">
        <f t="shared" si="17"/>
        <v>9.6</v>
      </c>
      <c r="T47" s="314">
        <f t="shared" si="17"/>
        <v>9.6</v>
      </c>
      <c r="U47" s="314">
        <f t="shared" si="17"/>
        <v>9.6</v>
      </c>
      <c r="V47" s="314">
        <f t="shared" si="17"/>
        <v>9.6</v>
      </c>
      <c r="W47" s="314">
        <f t="shared" si="17"/>
        <v>9.6</v>
      </c>
      <c r="X47" s="314">
        <f t="shared" si="17"/>
        <v>3.154681081081081</v>
      </c>
      <c r="Y47" s="314">
        <f t="shared" si="17"/>
        <v>3.154681081081081</v>
      </c>
      <c r="Z47" s="314">
        <f t="shared" si="17"/>
        <v>3.154681081081081</v>
      </c>
      <c r="AA47" s="314">
        <f t="shared" si="17"/>
        <v>3.154681081081081</v>
      </c>
      <c r="AB47" s="314">
        <f t="shared" si="17"/>
        <v>3.154681081081081</v>
      </c>
      <c r="AC47" s="314">
        <f t="shared" si="17"/>
        <v>2.2082767567567565</v>
      </c>
      <c r="AD47" s="271"/>
      <c r="AE47" s="271"/>
    </row>
    <row r="48" spans="1:34" s="308" customFormat="1" ht="12.75" x14ac:dyDescent="0.2">
      <c r="A48" s="326" t="s">
        <v>136</v>
      </c>
      <c r="B48" s="314">
        <f t="shared" si="16"/>
        <v>6.72</v>
      </c>
      <c r="C48" s="314">
        <f t="shared" si="16"/>
        <v>6.72</v>
      </c>
      <c r="D48" s="314">
        <f t="shared" si="16"/>
        <v>6.72</v>
      </c>
      <c r="E48" s="314">
        <f t="shared" si="16"/>
        <v>6.72</v>
      </c>
      <c r="F48" s="314">
        <f t="shared" si="16"/>
        <v>6.72</v>
      </c>
      <c r="G48" s="314">
        <f t="shared" si="16"/>
        <v>6.72</v>
      </c>
      <c r="H48" s="314">
        <f t="shared" si="16"/>
        <v>7.68</v>
      </c>
      <c r="I48" s="314">
        <f t="shared" si="16"/>
        <v>7.68</v>
      </c>
      <c r="J48" s="314">
        <f t="shared" si="16"/>
        <v>7.68</v>
      </c>
      <c r="K48" s="314">
        <f t="shared" si="16"/>
        <v>8.64</v>
      </c>
      <c r="L48" s="314">
        <f t="shared" si="16"/>
        <v>8.64</v>
      </c>
      <c r="M48" s="314">
        <f t="shared" si="16"/>
        <v>8.64</v>
      </c>
      <c r="N48" s="314">
        <f t="shared" si="16"/>
        <v>9.6</v>
      </c>
      <c r="O48" s="314">
        <f t="shared" si="16"/>
        <v>9.6</v>
      </c>
      <c r="P48" s="314">
        <f t="shared" si="16"/>
        <v>9.6</v>
      </c>
      <c r="Q48" s="314">
        <f t="shared" si="16"/>
        <v>9.6</v>
      </c>
      <c r="R48" s="314">
        <f t="shared" si="16"/>
        <v>9.6</v>
      </c>
      <c r="S48" s="314">
        <f t="shared" si="16"/>
        <v>9.6</v>
      </c>
      <c r="T48" s="314">
        <f t="shared" si="16"/>
        <v>9.6</v>
      </c>
      <c r="U48" s="314">
        <f t="shared" si="16"/>
        <v>9.6</v>
      </c>
      <c r="V48" s="314">
        <f t="shared" si="16"/>
        <v>9.6</v>
      </c>
      <c r="W48" s="314">
        <f t="shared" si="16"/>
        <v>9.6</v>
      </c>
      <c r="X48" s="314">
        <f t="shared" si="16"/>
        <v>9.6</v>
      </c>
      <c r="Y48" s="314">
        <f t="shared" si="16"/>
        <v>9.6</v>
      </c>
      <c r="Z48" s="314">
        <f t="shared" si="16"/>
        <v>9.6</v>
      </c>
      <c r="AA48" s="314">
        <f t="shared" si="16"/>
        <v>9.6</v>
      </c>
      <c r="AB48" s="314">
        <f t="shared" si="16"/>
        <v>9.6</v>
      </c>
      <c r="AC48" s="314">
        <f t="shared" si="16"/>
        <v>6.72</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3"/>
      <c r="AE49" s="272"/>
    </row>
    <row r="50" spans="1:34" x14ac:dyDescent="0.2">
      <c r="A50" s="47" t="s">
        <v>138</v>
      </c>
      <c r="B50" s="46">
        <v>5</v>
      </c>
      <c r="C50" s="46">
        <v>5</v>
      </c>
      <c r="D50" s="46">
        <v>5</v>
      </c>
      <c r="E50" s="46">
        <v>5</v>
      </c>
      <c r="F50" s="46">
        <v>5</v>
      </c>
      <c r="G50" s="46">
        <v>5</v>
      </c>
      <c r="H50" s="46">
        <v>7</v>
      </c>
      <c r="I50" s="46">
        <v>7</v>
      </c>
      <c r="J50" s="46">
        <v>7</v>
      </c>
      <c r="K50" s="46">
        <v>8</v>
      </c>
      <c r="L50" s="46">
        <v>8</v>
      </c>
      <c r="M50" s="46">
        <v>8</v>
      </c>
      <c r="N50" s="46">
        <v>9</v>
      </c>
      <c r="O50" s="46">
        <v>9</v>
      </c>
      <c r="P50" s="46">
        <v>9</v>
      </c>
      <c r="Q50" s="46">
        <v>9</v>
      </c>
      <c r="R50" s="46">
        <v>9</v>
      </c>
      <c r="S50" s="46">
        <v>9</v>
      </c>
      <c r="T50" s="46">
        <v>9</v>
      </c>
      <c r="U50" s="46">
        <v>9</v>
      </c>
      <c r="V50" s="46">
        <v>9</v>
      </c>
      <c r="W50" s="46">
        <v>9</v>
      </c>
      <c r="X50" s="46">
        <v>9</v>
      </c>
      <c r="Y50" s="46">
        <v>9</v>
      </c>
      <c r="Z50" s="46">
        <v>9</v>
      </c>
      <c r="AA50" s="46">
        <v>9</v>
      </c>
      <c r="AB50" s="345">
        <v>9</v>
      </c>
      <c r="AC50" s="96">
        <v>5</v>
      </c>
      <c r="AD50" s="48"/>
      <c r="AE50" s="48"/>
      <c r="AF50" s="48"/>
      <c r="AG50" s="48"/>
      <c r="AH50" s="48"/>
    </row>
    <row r="51" spans="1:34" x14ac:dyDescent="0.2">
      <c r="A51" s="47" t="s">
        <v>139</v>
      </c>
      <c r="B51" s="46">
        <f t="shared" ref="B51:AC51" si="18">ROUND(1*B50,2)</f>
        <v>5</v>
      </c>
      <c r="C51" s="46">
        <f t="shared" si="18"/>
        <v>5</v>
      </c>
      <c r="D51" s="46">
        <f t="shared" si="18"/>
        <v>5</v>
      </c>
      <c r="E51" s="46">
        <f t="shared" si="18"/>
        <v>5</v>
      </c>
      <c r="F51" s="46">
        <f t="shared" si="18"/>
        <v>5</v>
      </c>
      <c r="G51" s="46">
        <f t="shared" si="18"/>
        <v>5</v>
      </c>
      <c r="H51" s="46">
        <f t="shared" si="18"/>
        <v>7</v>
      </c>
      <c r="I51" s="46">
        <f t="shared" si="18"/>
        <v>7</v>
      </c>
      <c r="J51" s="46">
        <f t="shared" si="18"/>
        <v>7</v>
      </c>
      <c r="K51" s="46">
        <f t="shared" si="18"/>
        <v>8</v>
      </c>
      <c r="L51" s="46">
        <f t="shared" si="18"/>
        <v>8</v>
      </c>
      <c r="M51" s="46">
        <f t="shared" si="18"/>
        <v>8</v>
      </c>
      <c r="N51" s="46">
        <f t="shared" si="18"/>
        <v>9</v>
      </c>
      <c r="O51" s="46">
        <f t="shared" si="18"/>
        <v>9</v>
      </c>
      <c r="P51" s="46">
        <f t="shared" si="18"/>
        <v>9</v>
      </c>
      <c r="Q51" s="46">
        <f t="shared" si="18"/>
        <v>9</v>
      </c>
      <c r="R51" s="46">
        <f t="shared" si="18"/>
        <v>9</v>
      </c>
      <c r="S51" s="46">
        <f t="shared" si="18"/>
        <v>9</v>
      </c>
      <c r="T51" s="46">
        <f t="shared" si="18"/>
        <v>9</v>
      </c>
      <c r="U51" s="46">
        <f t="shared" si="18"/>
        <v>9</v>
      </c>
      <c r="V51" s="46">
        <f t="shared" si="18"/>
        <v>9</v>
      </c>
      <c r="W51" s="46">
        <f t="shared" si="18"/>
        <v>9</v>
      </c>
      <c r="X51" s="46">
        <f t="shared" si="18"/>
        <v>9</v>
      </c>
      <c r="Y51" s="46">
        <f t="shared" si="18"/>
        <v>9</v>
      </c>
      <c r="Z51" s="46">
        <f t="shared" si="18"/>
        <v>9</v>
      </c>
      <c r="AA51" s="46">
        <f t="shared" si="18"/>
        <v>9</v>
      </c>
      <c r="AB51" s="345">
        <f t="shared" si="18"/>
        <v>9</v>
      </c>
      <c r="AC51" s="96">
        <f t="shared" si="18"/>
        <v>5</v>
      </c>
      <c r="AF51" s="32"/>
      <c r="AG51" s="32"/>
      <c r="AH51" s="32"/>
    </row>
    <row r="52" spans="1:34" s="15" customFormat="1" x14ac:dyDescent="0.2">
      <c r="A52" s="43" t="s">
        <v>140</v>
      </c>
      <c r="B52" s="98">
        <v>3</v>
      </c>
      <c r="C52" s="98">
        <v>3</v>
      </c>
      <c r="D52" s="98">
        <v>3</v>
      </c>
      <c r="E52" s="98">
        <v>3</v>
      </c>
      <c r="F52" s="98">
        <v>3</v>
      </c>
      <c r="G52" s="98">
        <v>3</v>
      </c>
      <c r="H52" s="98">
        <v>3</v>
      </c>
      <c r="I52" s="98">
        <v>4</v>
      </c>
      <c r="J52" s="98">
        <v>4</v>
      </c>
      <c r="K52" s="98">
        <v>4</v>
      </c>
      <c r="L52" s="98">
        <v>4</v>
      </c>
      <c r="M52" s="98">
        <v>4</v>
      </c>
      <c r="N52" s="98">
        <v>4</v>
      </c>
      <c r="O52" s="98">
        <v>4</v>
      </c>
      <c r="P52" s="98">
        <v>4</v>
      </c>
      <c r="Q52" s="98">
        <v>4</v>
      </c>
      <c r="R52" s="98">
        <v>4</v>
      </c>
      <c r="S52" s="98">
        <v>4</v>
      </c>
      <c r="T52" s="98">
        <v>4</v>
      </c>
      <c r="U52" s="98">
        <v>4</v>
      </c>
      <c r="V52" s="98">
        <v>4</v>
      </c>
      <c r="W52" s="98">
        <v>4</v>
      </c>
      <c r="X52" s="98">
        <v>4</v>
      </c>
      <c r="Y52" s="98">
        <v>4</v>
      </c>
      <c r="Z52" s="98">
        <v>4</v>
      </c>
      <c r="AA52" s="98">
        <v>4</v>
      </c>
      <c r="AB52" s="343">
        <v>4</v>
      </c>
      <c r="AC52" s="98">
        <v>4</v>
      </c>
      <c r="AF52" s="32"/>
      <c r="AG52" s="32"/>
      <c r="AH52" s="32"/>
    </row>
    <row r="53" spans="1:34" s="15" customFormat="1" x14ac:dyDescent="0.2">
      <c r="A53" s="43" t="s">
        <v>141</v>
      </c>
      <c r="B53" s="99">
        <f>0.75*B52</f>
        <v>2.25</v>
      </c>
      <c r="C53" s="99">
        <f t="shared" ref="C53:AB53" si="19">0.75*C52</f>
        <v>2.25</v>
      </c>
      <c r="D53" s="99">
        <f t="shared" si="19"/>
        <v>2.25</v>
      </c>
      <c r="E53" s="99">
        <f t="shared" si="19"/>
        <v>2.25</v>
      </c>
      <c r="F53" s="99">
        <f t="shared" si="19"/>
        <v>2.25</v>
      </c>
      <c r="G53" s="99">
        <f t="shared" si="19"/>
        <v>2.25</v>
      </c>
      <c r="H53" s="99">
        <f t="shared" si="19"/>
        <v>2.25</v>
      </c>
      <c r="I53" s="99">
        <f t="shared" si="19"/>
        <v>3</v>
      </c>
      <c r="J53" s="99">
        <f t="shared" si="19"/>
        <v>3</v>
      </c>
      <c r="K53" s="99">
        <f t="shared" si="19"/>
        <v>3</v>
      </c>
      <c r="L53" s="99">
        <f t="shared" si="19"/>
        <v>3</v>
      </c>
      <c r="M53" s="99">
        <f t="shared" si="19"/>
        <v>3</v>
      </c>
      <c r="N53" s="99">
        <f t="shared" si="19"/>
        <v>3</v>
      </c>
      <c r="O53" s="99">
        <f t="shared" si="19"/>
        <v>3</v>
      </c>
      <c r="P53" s="99">
        <f t="shared" si="19"/>
        <v>3</v>
      </c>
      <c r="Q53" s="99">
        <f t="shared" si="19"/>
        <v>3</v>
      </c>
      <c r="R53" s="99">
        <f t="shared" si="19"/>
        <v>3</v>
      </c>
      <c r="S53" s="99">
        <f t="shared" si="19"/>
        <v>3</v>
      </c>
      <c r="T53" s="99">
        <f t="shared" si="19"/>
        <v>3</v>
      </c>
      <c r="U53" s="99">
        <f t="shared" si="19"/>
        <v>3</v>
      </c>
      <c r="V53" s="99">
        <f t="shared" si="19"/>
        <v>3</v>
      </c>
      <c r="W53" s="99">
        <f t="shared" si="19"/>
        <v>3</v>
      </c>
      <c r="X53" s="99">
        <f t="shared" si="19"/>
        <v>3</v>
      </c>
      <c r="Y53" s="99">
        <f t="shared" si="19"/>
        <v>3</v>
      </c>
      <c r="Z53" s="99">
        <f t="shared" si="19"/>
        <v>3</v>
      </c>
      <c r="AA53" s="99">
        <f t="shared" si="19"/>
        <v>3</v>
      </c>
      <c r="AB53" s="344">
        <f t="shared" si="19"/>
        <v>3</v>
      </c>
      <c r="AC53" s="96">
        <v>3</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22"/>
      <c r="AF54" s="18"/>
      <c r="AG54" s="18"/>
      <c r="AH54" s="18"/>
    </row>
    <row r="55" spans="1:34" x14ac:dyDescent="0.2">
      <c r="A55" s="51" t="str">
        <f t="shared" ref="A55:A63" si="20">A85</f>
        <v>Pilot Upper Limit</v>
      </c>
      <c r="B55" s="35">
        <f>$B$85</f>
        <v>18</v>
      </c>
      <c r="C55" s="35">
        <f t="shared" ref="C55:AC55" si="21">$B$85</f>
        <v>18</v>
      </c>
      <c r="D55" s="35">
        <f t="shared" si="21"/>
        <v>18</v>
      </c>
      <c r="E55" s="35">
        <f t="shared" si="21"/>
        <v>18</v>
      </c>
      <c r="F55" s="35">
        <f t="shared" si="21"/>
        <v>18</v>
      </c>
      <c r="G55" s="35">
        <f t="shared" si="21"/>
        <v>18</v>
      </c>
      <c r="H55" s="35">
        <f t="shared" si="21"/>
        <v>18</v>
      </c>
      <c r="I55" s="35">
        <f t="shared" si="21"/>
        <v>18</v>
      </c>
      <c r="J55" s="35">
        <f t="shared" si="21"/>
        <v>18</v>
      </c>
      <c r="K55" s="35">
        <f t="shared" si="21"/>
        <v>18</v>
      </c>
      <c r="L55" s="35">
        <f t="shared" si="21"/>
        <v>18</v>
      </c>
      <c r="M55" s="35">
        <f t="shared" si="21"/>
        <v>18</v>
      </c>
      <c r="N55" s="35">
        <f t="shared" si="21"/>
        <v>18</v>
      </c>
      <c r="O55" s="35">
        <f t="shared" si="21"/>
        <v>18</v>
      </c>
      <c r="P55" s="35">
        <f t="shared" si="21"/>
        <v>18</v>
      </c>
      <c r="Q55" s="35">
        <f t="shared" si="21"/>
        <v>18</v>
      </c>
      <c r="R55" s="35">
        <f t="shared" si="21"/>
        <v>18</v>
      </c>
      <c r="S55" s="35">
        <f t="shared" si="21"/>
        <v>18</v>
      </c>
      <c r="T55" s="35">
        <f t="shared" si="21"/>
        <v>18</v>
      </c>
      <c r="U55" s="35">
        <f t="shared" si="21"/>
        <v>18</v>
      </c>
      <c r="V55" s="35">
        <f t="shared" si="21"/>
        <v>18</v>
      </c>
      <c r="W55" s="35">
        <f t="shared" si="21"/>
        <v>18</v>
      </c>
      <c r="X55" s="35">
        <f t="shared" si="21"/>
        <v>18</v>
      </c>
      <c r="Y55" s="35">
        <f t="shared" si="21"/>
        <v>18</v>
      </c>
      <c r="Z55" s="35">
        <f t="shared" si="21"/>
        <v>18</v>
      </c>
      <c r="AA55" s="35">
        <f t="shared" si="21"/>
        <v>18</v>
      </c>
      <c r="AB55" s="339">
        <f t="shared" si="21"/>
        <v>18</v>
      </c>
      <c r="AC55" s="115">
        <f t="shared" si="21"/>
        <v>18</v>
      </c>
    </row>
    <row r="56" spans="1:34" x14ac:dyDescent="0.2">
      <c r="A56" s="34" t="str">
        <f t="shared" si="20"/>
        <v>Pilot Lower Limit</v>
      </c>
      <c r="B56" s="33">
        <f>IF(B76&lt;80,12,IF(AND(B76&gt;=80,B76&lt;90),14,$B$86))</f>
        <v>12</v>
      </c>
      <c r="C56" s="33">
        <f t="shared" ref="C56:AC56" si="22">IF(C76&lt;80,12,IF(AND(C76&gt;=80,C76&lt;90),14,$B$86))</f>
        <v>12</v>
      </c>
      <c r="D56" s="33">
        <f t="shared" si="22"/>
        <v>12</v>
      </c>
      <c r="E56" s="33">
        <f t="shared" si="22"/>
        <v>12</v>
      </c>
      <c r="F56" s="33">
        <f t="shared" si="22"/>
        <v>12</v>
      </c>
      <c r="G56" s="33">
        <f t="shared" si="22"/>
        <v>12</v>
      </c>
      <c r="H56" s="33">
        <f t="shared" si="22"/>
        <v>12</v>
      </c>
      <c r="I56" s="33">
        <f t="shared" si="22"/>
        <v>12</v>
      </c>
      <c r="J56" s="33">
        <f t="shared" si="22"/>
        <v>12</v>
      </c>
      <c r="K56" s="33">
        <f t="shared" si="22"/>
        <v>12</v>
      </c>
      <c r="L56" s="33">
        <f t="shared" si="22"/>
        <v>14</v>
      </c>
      <c r="M56" s="33">
        <f t="shared" si="22"/>
        <v>14</v>
      </c>
      <c r="N56" s="33">
        <f t="shared" si="22"/>
        <v>14</v>
      </c>
      <c r="O56" s="33">
        <f t="shared" si="22"/>
        <v>14</v>
      </c>
      <c r="P56" s="33">
        <f t="shared" si="22"/>
        <v>14</v>
      </c>
      <c r="Q56" s="33">
        <f t="shared" si="22"/>
        <v>14</v>
      </c>
      <c r="R56" s="33">
        <f t="shared" si="22"/>
        <v>18</v>
      </c>
      <c r="S56" s="33">
        <f t="shared" si="22"/>
        <v>18</v>
      </c>
      <c r="T56" s="33">
        <f t="shared" si="22"/>
        <v>18</v>
      </c>
      <c r="U56" s="33">
        <f t="shared" si="22"/>
        <v>18</v>
      </c>
      <c r="V56" s="33">
        <f t="shared" si="22"/>
        <v>18</v>
      </c>
      <c r="W56" s="33">
        <f t="shared" si="22"/>
        <v>18</v>
      </c>
      <c r="X56" s="33">
        <f t="shared" si="22"/>
        <v>18</v>
      </c>
      <c r="Y56" s="33">
        <f t="shared" si="22"/>
        <v>18</v>
      </c>
      <c r="Z56" s="33">
        <f t="shared" si="22"/>
        <v>14</v>
      </c>
      <c r="AA56" s="33">
        <f t="shared" si="22"/>
        <v>14</v>
      </c>
      <c r="AB56" s="125">
        <f t="shared" si="22"/>
        <v>14</v>
      </c>
      <c r="AC56" s="33">
        <f t="shared" si="22"/>
        <v>12</v>
      </c>
    </row>
    <row r="57" spans="1:34" x14ac:dyDescent="0.2">
      <c r="A57" s="34" t="str">
        <f t="shared" si="20"/>
        <v>&gt; L4 Pilots / Crews</v>
      </c>
      <c r="B57" s="33">
        <f t="shared" ref="B57:AC57" si="23">ROUNDUP(IF(B$13="Deploy",MAX((B$79/100)*$B87,$B87),(B$79/100)*$B87),0)</f>
        <v>2</v>
      </c>
      <c r="C57" s="33">
        <f t="shared" si="23"/>
        <v>2</v>
      </c>
      <c r="D57" s="33">
        <f t="shared" si="23"/>
        <v>2</v>
      </c>
      <c r="E57" s="33">
        <f t="shared" si="23"/>
        <v>2</v>
      </c>
      <c r="F57" s="33">
        <f t="shared" si="23"/>
        <v>2</v>
      </c>
      <c r="G57" s="33">
        <f t="shared" si="23"/>
        <v>2</v>
      </c>
      <c r="H57" s="33">
        <f t="shared" si="23"/>
        <v>3</v>
      </c>
      <c r="I57" s="33">
        <f t="shared" si="23"/>
        <v>3</v>
      </c>
      <c r="J57" s="33">
        <f t="shared" si="23"/>
        <v>4</v>
      </c>
      <c r="K57" s="33">
        <f t="shared" si="23"/>
        <v>4</v>
      </c>
      <c r="L57" s="33">
        <f t="shared" si="23"/>
        <v>4</v>
      </c>
      <c r="M57" s="33">
        <f t="shared" si="23"/>
        <v>5</v>
      </c>
      <c r="N57" s="33">
        <f t="shared" si="23"/>
        <v>5</v>
      </c>
      <c r="O57" s="33">
        <f t="shared" si="23"/>
        <v>5</v>
      </c>
      <c r="P57" s="33">
        <f t="shared" si="23"/>
        <v>5</v>
      </c>
      <c r="Q57" s="33">
        <f t="shared" si="23"/>
        <v>5</v>
      </c>
      <c r="R57" s="33">
        <f t="shared" si="23"/>
        <v>5</v>
      </c>
      <c r="S57" s="33">
        <f t="shared" si="23"/>
        <v>5</v>
      </c>
      <c r="T57" s="33">
        <f t="shared" si="23"/>
        <v>5</v>
      </c>
      <c r="U57" s="33">
        <f t="shared" si="23"/>
        <v>5</v>
      </c>
      <c r="V57" s="33">
        <f t="shared" si="23"/>
        <v>5</v>
      </c>
      <c r="W57" s="33">
        <f t="shared" si="23"/>
        <v>5</v>
      </c>
      <c r="X57" s="33">
        <f t="shared" si="23"/>
        <v>5</v>
      </c>
      <c r="Y57" s="33">
        <f t="shared" si="23"/>
        <v>5</v>
      </c>
      <c r="Z57" s="33">
        <f t="shared" si="23"/>
        <v>5</v>
      </c>
      <c r="AA57" s="33">
        <f t="shared" si="23"/>
        <v>5</v>
      </c>
      <c r="AB57" s="125">
        <f t="shared" si="23"/>
        <v>5</v>
      </c>
      <c r="AC57" s="33">
        <f t="shared" si="23"/>
        <v>2</v>
      </c>
    </row>
    <row r="58" spans="1:34" x14ac:dyDescent="0.2">
      <c r="A58" s="34" t="str">
        <f t="shared" si="20"/>
        <v>&gt; L3 Pilots / Crews</v>
      </c>
      <c r="B58" s="33">
        <f t="shared" ref="B58:AC58" si="24">ROUNDUP(IF(B$13="Deploy",MAX((B$79/100)*$B88,$B88),(B$79/100)*$B88),0)</f>
        <v>3</v>
      </c>
      <c r="C58" s="33">
        <f t="shared" si="24"/>
        <v>3</v>
      </c>
      <c r="D58" s="33">
        <f t="shared" si="24"/>
        <v>3</v>
      </c>
      <c r="E58" s="33">
        <f t="shared" si="24"/>
        <v>3</v>
      </c>
      <c r="F58" s="33">
        <f t="shared" si="24"/>
        <v>3</v>
      </c>
      <c r="G58" s="33">
        <f t="shared" si="24"/>
        <v>3</v>
      </c>
      <c r="H58" s="33">
        <f t="shared" si="24"/>
        <v>4</v>
      </c>
      <c r="I58" s="33">
        <f t="shared" si="24"/>
        <v>5</v>
      </c>
      <c r="J58" s="33">
        <f t="shared" si="24"/>
        <v>5</v>
      </c>
      <c r="K58" s="33">
        <f t="shared" si="24"/>
        <v>6</v>
      </c>
      <c r="L58" s="33">
        <f t="shared" si="24"/>
        <v>6</v>
      </c>
      <c r="M58" s="33">
        <f t="shared" si="24"/>
        <v>7</v>
      </c>
      <c r="N58" s="33">
        <f t="shared" si="24"/>
        <v>7</v>
      </c>
      <c r="O58" s="33">
        <f t="shared" si="24"/>
        <v>7</v>
      </c>
      <c r="P58" s="33">
        <f t="shared" si="24"/>
        <v>7</v>
      </c>
      <c r="Q58" s="33">
        <f t="shared" si="24"/>
        <v>7</v>
      </c>
      <c r="R58" s="33">
        <f t="shared" si="24"/>
        <v>8</v>
      </c>
      <c r="S58" s="33">
        <f t="shared" si="24"/>
        <v>8</v>
      </c>
      <c r="T58" s="33">
        <f t="shared" si="24"/>
        <v>8</v>
      </c>
      <c r="U58" s="33">
        <f t="shared" si="24"/>
        <v>8</v>
      </c>
      <c r="V58" s="33">
        <f t="shared" si="24"/>
        <v>8</v>
      </c>
      <c r="W58" s="33">
        <f t="shared" si="24"/>
        <v>8</v>
      </c>
      <c r="X58" s="33">
        <f t="shared" si="24"/>
        <v>8</v>
      </c>
      <c r="Y58" s="33">
        <f t="shared" si="24"/>
        <v>8</v>
      </c>
      <c r="Z58" s="33">
        <f t="shared" si="24"/>
        <v>7</v>
      </c>
      <c r="AA58" s="33">
        <f t="shared" si="24"/>
        <v>7</v>
      </c>
      <c r="AB58" s="125">
        <f t="shared" si="24"/>
        <v>7</v>
      </c>
      <c r="AC58" s="33">
        <f t="shared" si="24"/>
        <v>3</v>
      </c>
    </row>
    <row r="59" spans="1:34" s="21" customFormat="1" x14ac:dyDescent="0.2">
      <c r="A59" s="34" t="str">
        <f t="shared" si="20"/>
        <v>&gt; L2 Pilots / Crews</v>
      </c>
      <c r="B59" s="33">
        <f t="shared" ref="B59:AC59" si="25">ROUNDUP(IF(B$13="Deploy",MAX((B$79/100)*$B89,$B89),(B$79/100)*$B89),0)</f>
        <v>5</v>
      </c>
      <c r="C59" s="33">
        <f t="shared" si="25"/>
        <v>5</v>
      </c>
      <c r="D59" s="33">
        <f t="shared" si="25"/>
        <v>5</v>
      </c>
      <c r="E59" s="33">
        <f t="shared" si="25"/>
        <v>5</v>
      </c>
      <c r="F59" s="33">
        <f t="shared" si="25"/>
        <v>5</v>
      </c>
      <c r="G59" s="33">
        <f t="shared" si="25"/>
        <v>5</v>
      </c>
      <c r="H59" s="33">
        <f t="shared" si="25"/>
        <v>6</v>
      </c>
      <c r="I59" s="33">
        <f t="shared" si="25"/>
        <v>8</v>
      </c>
      <c r="J59" s="33">
        <f t="shared" si="25"/>
        <v>8</v>
      </c>
      <c r="K59" s="33">
        <f t="shared" si="25"/>
        <v>9</v>
      </c>
      <c r="L59" s="33">
        <f t="shared" si="25"/>
        <v>10</v>
      </c>
      <c r="M59" s="33">
        <f t="shared" si="25"/>
        <v>12</v>
      </c>
      <c r="N59" s="33">
        <f t="shared" si="25"/>
        <v>12</v>
      </c>
      <c r="O59" s="33">
        <f t="shared" si="25"/>
        <v>12</v>
      </c>
      <c r="P59" s="33">
        <f t="shared" si="25"/>
        <v>12</v>
      </c>
      <c r="Q59" s="33">
        <f t="shared" si="25"/>
        <v>12</v>
      </c>
      <c r="R59" s="33">
        <f t="shared" si="25"/>
        <v>13</v>
      </c>
      <c r="S59" s="33">
        <f t="shared" si="25"/>
        <v>13</v>
      </c>
      <c r="T59" s="33">
        <f t="shared" si="25"/>
        <v>13</v>
      </c>
      <c r="U59" s="33">
        <f t="shared" si="25"/>
        <v>13</v>
      </c>
      <c r="V59" s="33">
        <f t="shared" si="25"/>
        <v>13</v>
      </c>
      <c r="W59" s="33">
        <f t="shared" si="25"/>
        <v>13</v>
      </c>
      <c r="X59" s="33">
        <f t="shared" si="25"/>
        <v>13</v>
      </c>
      <c r="Y59" s="33">
        <f t="shared" si="25"/>
        <v>12</v>
      </c>
      <c r="Z59" s="33">
        <f t="shared" si="25"/>
        <v>12</v>
      </c>
      <c r="AA59" s="33">
        <f t="shared" si="25"/>
        <v>11</v>
      </c>
      <c r="AB59" s="125">
        <f t="shared" si="25"/>
        <v>11</v>
      </c>
      <c r="AC59" s="33">
        <f t="shared" si="25"/>
        <v>5</v>
      </c>
    </row>
    <row r="60" spans="1:34" x14ac:dyDescent="0.2">
      <c r="A60" s="34" t="str">
        <f t="shared" si="20"/>
        <v>&gt; L1 Pilots / Crews</v>
      </c>
      <c r="B60" s="33">
        <f t="shared" ref="B60:AC60" si="26">ROUNDUP(IF(B$13="Deploy",MAX((B$79/100)*$B90,$B90),(B$79/100)*$B90),0)</f>
        <v>7</v>
      </c>
      <c r="C60" s="33">
        <f t="shared" si="26"/>
        <v>7</v>
      </c>
      <c r="D60" s="33">
        <f t="shared" si="26"/>
        <v>7</v>
      </c>
      <c r="E60" s="33">
        <f t="shared" si="26"/>
        <v>7</v>
      </c>
      <c r="F60" s="33">
        <f t="shared" si="26"/>
        <v>7</v>
      </c>
      <c r="G60" s="33">
        <f t="shared" si="26"/>
        <v>7</v>
      </c>
      <c r="H60" s="33">
        <f t="shared" si="26"/>
        <v>8</v>
      </c>
      <c r="I60" s="33">
        <f t="shared" si="26"/>
        <v>10</v>
      </c>
      <c r="J60" s="33">
        <f t="shared" si="26"/>
        <v>11</v>
      </c>
      <c r="K60" s="33">
        <f t="shared" si="26"/>
        <v>11</v>
      </c>
      <c r="L60" s="33">
        <f t="shared" si="26"/>
        <v>13</v>
      </c>
      <c r="M60" s="33">
        <f t="shared" si="26"/>
        <v>15</v>
      </c>
      <c r="N60" s="33">
        <f t="shared" si="26"/>
        <v>15</v>
      </c>
      <c r="O60" s="33">
        <f t="shared" si="26"/>
        <v>15</v>
      </c>
      <c r="P60" s="33">
        <f t="shared" si="26"/>
        <v>15</v>
      </c>
      <c r="Q60" s="33">
        <f t="shared" si="26"/>
        <v>15</v>
      </c>
      <c r="R60" s="33">
        <f t="shared" si="26"/>
        <v>17</v>
      </c>
      <c r="S60" s="33">
        <f t="shared" si="26"/>
        <v>17</v>
      </c>
      <c r="T60" s="33">
        <f t="shared" si="26"/>
        <v>17</v>
      </c>
      <c r="U60" s="33">
        <f t="shared" si="26"/>
        <v>17</v>
      </c>
      <c r="V60" s="33">
        <f t="shared" si="26"/>
        <v>17</v>
      </c>
      <c r="W60" s="33">
        <f t="shared" si="26"/>
        <v>17</v>
      </c>
      <c r="X60" s="33">
        <f t="shared" si="26"/>
        <v>16</v>
      </c>
      <c r="Y60" s="33">
        <f t="shared" si="26"/>
        <v>16</v>
      </c>
      <c r="Z60" s="33">
        <f t="shared" si="26"/>
        <v>15</v>
      </c>
      <c r="AA60" s="33">
        <f t="shared" si="26"/>
        <v>15</v>
      </c>
      <c r="AB60" s="125">
        <f t="shared" si="26"/>
        <v>14</v>
      </c>
      <c r="AC60" s="33">
        <f t="shared" si="26"/>
        <v>7</v>
      </c>
    </row>
    <row r="61" spans="1:34" x14ac:dyDescent="0.2">
      <c r="A61" s="34" t="str">
        <f t="shared" si="20"/>
        <v>NVG Quals</v>
      </c>
      <c r="B61" s="33">
        <f t="shared" ref="B61:AB61" si="27">ROUNDUP(IF(B$13="Deploy",MAX((B$79/100)*$B91,$B91),(B$79/100)*$B91),0)</f>
        <v>5</v>
      </c>
      <c r="C61" s="33">
        <f t="shared" si="27"/>
        <v>5</v>
      </c>
      <c r="D61" s="33">
        <f t="shared" si="27"/>
        <v>5</v>
      </c>
      <c r="E61" s="33">
        <f t="shared" si="27"/>
        <v>5</v>
      </c>
      <c r="F61" s="33">
        <f t="shared" si="27"/>
        <v>5</v>
      </c>
      <c r="G61" s="33">
        <f t="shared" si="27"/>
        <v>5</v>
      </c>
      <c r="H61" s="33">
        <f t="shared" si="27"/>
        <v>6</v>
      </c>
      <c r="I61" s="33">
        <f t="shared" si="27"/>
        <v>7</v>
      </c>
      <c r="J61" s="33">
        <f t="shared" si="27"/>
        <v>8</v>
      </c>
      <c r="K61" s="33">
        <f t="shared" si="27"/>
        <v>8</v>
      </c>
      <c r="L61" s="33">
        <f t="shared" si="27"/>
        <v>9</v>
      </c>
      <c r="M61" s="33">
        <f t="shared" si="27"/>
        <v>11</v>
      </c>
      <c r="N61" s="33">
        <f t="shared" si="27"/>
        <v>11</v>
      </c>
      <c r="O61" s="33">
        <f t="shared" si="27"/>
        <v>11</v>
      </c>
      <c r="P61" s="33">
        <f t="shared" si="27"/>
        <v>11</v>
      </c>
      <c r="Q61" s="33">
        <f t="shared" si="27"/>
        <v>11</v>
      </c>
      <c r="R61" s="33">
        <f t="shared" si="27"/>
        <v>12</v>
      </c>
      <c r="S61" s="33">
        <f t="shared" si="27"/>
        <v>12</v>
      </c>
      <c r="T61" s="33">
        <f t="shared" si="27"/>
        <v>12</v>
      </c>
      <c r="U61" s="33">
        <f t="shared" si="27"/>
        <v>12</v>
      </c>
      <c r="V61" s="33">
        <f t="shared" si="27"/>
        <v>12</v>
      </c>
      <c r="W61" s="33">
        <f t="shared" si="27"/>
        <v>12</v>
      </c>
      <c r="X61" s="33">
        <f t="shared" si="27"/>
        <v>12</v>
      </c>
      <c r="Y61" s="33">
        <f t="shared" si="27"/>
        <v>11</v>
      </c>
      <c r="Z61" s="33">
        <f t="shared" si="27"/>
        <v>11</v>
      </c>
      <c r="AA61" s="33">
        <f t="shared" si="27"/>
        <v>11</v>
      </c>
      <c r="AB61" s="125">
        <f t="shared" si="27"/>
        <v>10</v>
      </c>
      <c r="AC61" s="33">
        <v>0</v>
      </c>
    </row>
    <row r="62" spans="1:34" x14ac:dyDescent="0.2">
      <c r="A62" s="34" t="str">
        <f t="shared" si="20"/>
        <v>JMPS SME</v>
      </c>
      <c r="B62" s="33">
        <f t="shared" ref="B62:AB62" si="28">ROUNDUP(IF(B$13="Deploy",MAX((B$79/100)*$B92,$B92),(B$79/100)*$B92),0)</f>
        <v>2</v>
      </c>
      <c r="C62" s="33">
        <f t="shared" si="28"/>
        <v>2</v>
      </c>
      <c r="D62" s="33">
        <f t="shared" si="28"/>
        <v>2</v>
      </c>
      <c r="E62" s="33">
        <f t="shared" si="28"/>
        <v>2</v>
      </c>
      <c r="F62" s="33">
        <f t="shared" si="28"/>
        <v>2</v>
      </c>
      <c r="G62" s="33">
        <f t="shared" si="28"/>
        <v>2</v>
      </c>
      <c r="H62" s="33">
        <f t="shared" si="28"/>
        <v>2</v>
      </c>
      <c r="I62" s="33">
        <f t="shared" si="28"/>
        <v>2</v>
      </c>
      <c r="J62" s="33">
        <f t="shared" si="28"/>
        <v>2</v>
      </c>
      <c r="K62" s="33">
        <f t="shared" si="28"/>
        <v>2</v>
      </c>
      <c r="L62" s="33">
        <f t="shared" si="28"/>
        <v>3</v>
      </c>
      <c r="M62" s="33">
        <f t="shared" si="28"/>
        <v>3</v>
      </c>
      <c r="N62" s="33">
        <f t="shared" si="28"/>
        <v>3</v>
      </c>
      <c r="O62" s="33">
        <f t="shared" si="28"/>
        <v>3</v>
      </c>
      <c r="P62" s="33">
        <f t="shared" si="28"/>
        <v>3</v>
      </c>
      <c r="Q62" s="33">
        <f t="shared" si="28"/>
        <v>3</v>
      </c>
      <c r="R62" s="33">
        <f t="shared" si="28"/>
        <v>3</v>
      </c>
      <c r="S62" s="33">
        <f t="shared" si="28"/>
        <v>3</v>
      </c>
      <c r="T62" s="33">
        <f t="shared" si="28"/>
        <v>3</v>
      </c>
      <c r="U62" s="33">
        <f t="shared" si="28"/>
        <v>3</v>
      </c>
      <c r="V62" s="33">
        <f t="shared" si="28"/>
        <v>3</v>
      </c>
      <c r="W62" s="33">
        <f t="shared" si="28"/>
        <v>3</v>
      </c>
      <c r="X62" s="33">
        <f t="shared" si="28"/>
        <v>3</v>
      </c>
      <c r="Y62" s="33">
        <f t="shared" si="28"/>
        <v>3</v>
      </c>
      <c r="Z62" s="33">
        <f t="shared" si="28"/>
        <v>3</v>
      </c>
      <c r="AA62" s="33">
        <f t="shared" si="28"/>
        <v>3</v>
      </c>
      <c r="AB62" s="125">
        <f t="shared" si="28"/>
        <v>3</v>
      </c>
      <c r="AC62" s="33">
        <v>0</v>
      </c>
    </row>
    <row r="63" spans="1:34" x14ac:dyDescent="0.2">
      <c r="A63" s="34" t="str">
        <f t="shared" si="20"/>
        <v>CVW Strike Leads</v>
      </c>
      <c r="B63" s="33">
        <f t="shared" ref="B63:AB63" si="29">ROUNDUP(IF(B$13="Deploy",MAX((B$79/100)*$B93,$B93),(B$79/100)*$B93),0)</f>
        <v>2</v>
      </c>
      <c r="C63" s="33">
        <f t="shared" si="29"/>
        <v>2</v>
      </c>
      <c r="D63" s="33">
        <f t="shared" si="29"/>
        <v>2</v>
      </c>
      <c r="E63" s="33">
        <f t="shared" si="29"/>
        <v>2</v>
      </c>
      <c r="F63" s="33">
        <f t="shared" si="29"/>
        <v>2</v>
      </c>
      <c r="G63" s="33">
        <f t="shared" si="29"/>
        <v>2</v>
      </c>
      <c r="H63" s="33">
        <f t="shared" si="29"/>
        <v>2</v>
      </c>
      <c r="I63" s="33">
        <f t="shared" si="29"/>
        <v>2</v>
      </c>
      <c r="J63" s="33">
        <f t="shared" si="29"/>
        <v>2</v>
      </c>
      <c r="K63" s="33">
        <f t="shared" si="29"/>
        <v>2</v>
      </c>
      <c r="L63" s="33">
        <f t="shared" si="29"/>
        <v>3</v>
      </c>
      <c r="M63" s="33">
        <f t="shared" si="29"/>
        <v>3</v>
      </c>
      <c r="N63" s="33">
        <f t="shared" si="29"/>
        <v>3</v>
      </c>
      <c r="O63" s="33">
        <f t="shared" si="29"/>
        <v>3</v>
      </c>
      <c r="P63" s="33">
        <f t="shared" si="29"/>
        <v>3</v>
      </c>
      <c r="Q63" s="33">
        <f t="shared" si="29"/>
        <v>3</v>
      </c>
      <c r="R63" s="33">
        <f t="shared" si="29"/>
        <v>3</v>
      </c>
      <c r="S63" s="33">
        <f t="shared" si="29"/>
        <v>3</v>
      </c>
      <c r="T63" s="33">
        <f t="shared" si="29"/>
        <v>3</v>
      </c>
      <c r="U63" s="33">
        <f t="shared" si="29"/>
        <v>3</v>
      </c>
      <c r="V63" s="33">
        <f t="shared" si="29"/>
        <v>3</v>
      </c>
      <c r="W63" s="33">
        <f t="shared" si="29"/>
        <v>3</v>
      </c>
      <c r="X63" s="33">
        <f t="shared" si="29"/>
        <v>3</v>
      </c>
      <c r="Y63" s="33">
        <f t="shared" si="29"/>
        <v>3</v>
      </c>
      <c r="Z63" s="33">
        <f t="shared" si="29"/>
        <v>3</v>
      </c>
      <c r="AA63" s="33">
        <f t="shared" si="29"/>
        <v>3</v>
      </c>
      <c r="AB63" s="125">
        <f t="shared" si="29"/>
        <v>3</v>
      </c>
      <c r="AC63" s="33">
        <v>0</v>
      </c>
    </row>
    <row r="64" spans="1:34" x14ac:dyDescent="0.2">
      <c r="A64" s="34" t="str">
        <f>A94</f>
        <v>Required Skilled Crews</v>
      </c>
      <c r="B64" s="33">
        <f t="shared" ref="B64:AB64" si="30">ROUNDUP(IF(B$13="Deploy",MAX((B$79/100)*$B94,$B94),(B$79/100)*$B94),0)</f>
        <v>5</v>
      </c>
      <c r="C64" s="33">
        <f t="shared" si="30"/>
        <v>5</v>
      </c>
      <c r="D64" s="33">
        <f t="shared" si="30"/>
        <v>5</v>
      </c>
      <c r="E64" s="33">
        <f t="shared" si="30"/>
        <v>5</v>
      </c>
      <c r="F64" s="33">
        <f t="shared" si="30"/>
        <v>5</v>
      </c>
      <c r="G64" s="33">
        <f t="shared" si="30"/>
        <v>5</v>
      </c>
      <c r="H64" s="33">
        <f t="shared" si="30"/>
        <v>6</v>
      </c>
      <c r="I64" s="33">
        <f t="shared" si="30"/>
        <v>8</v>
      </c>
      <c r="J64" s="33">
        <f t="shared" si="30"/>
        <v>8</v>
      </c>
      <c r="K64" s="33">
        <f t="shared" si="30"/>
        <v>9</v>
      </c>
      <c r="L64" s="33">
        <f t="shared" si="30"/>
        <v>10</v>
      </c>
      <c r="M64" s="33">
        <f t="shared" si="30"/>
        <v>12</v>
      </c>
      <c r="N64" s="33">
        <f t="shared" si="30"/>
        <v>12</v>
      </c>
      <c r="O64" s="33">
        <f t="shared" si="30"/>
        <v>12</v>
      </c>
      <c r="P64" s="33">
        <f t="shared" si="30"/>
        <v>12</v>
      </c>
      <c r="Q64" s="33">
        <f t="shared" si="30"/>
        <v>12</v>
      </c>
      <c r="R64" s="33">
        <f t="shared" si="30"/>
        <v>13</v>
      </c>
      <c r="S64" s="33">
        <f t="shared" si="30"/>
        <v>13</v>
      </c>
      <c r="T64" s="33">
        <f t="shared" si="30"/>
        <v>13</v>
      </c>
      <c r="U64" s="33">
        <f t="shared" si="30"/>
        <v>13</v>
      </c>
      <c r="V64" s="33">
        <f t="shared" si="30"/>
        <v>13</v>
      </c>
      <c r="W64" s="33">
        <f t="shared" si="30"/>
        <v>13</v>
      </c>
      <c r="X64" s="33">
        <f t="shared" si="30"/>
        <v>13</v>
      </c>
      <c r="Y64" s="33">
        <f t="shared" si="30"/>
        <v>12</v>
      </c>
      <c r="Z64" s="33">
        <f t="shared" si="30"/>
        <v>12</v>
      </c>
      <c r="AA64" s="33">
        <f t="shared" si="30"/>
        <v>11</v>
      </c>
      <c r="AB64" s="125">
        <f t="shared" si="30"/>
        <v>11</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4">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21"/>
      <c r="AI70" s="2"/>
      <c r="AJ70" s="2"/>
    </row>
    <row r="71" spans="1:47" x14ac:dyDescent="0.2">
      <c r="B71" s="15"/>
      <c r="C71" s="21"/>
      <c r="AD71" s="21"/>
      <c r="AE71" s="21"/>
      <c r="AF71" s="20"/>
      <c r="AG71" s="19"/>
      <c r="AH71" s="18"/>
      <c r="AI71" s="2"/>
      <c r="AJ71" s="2"/>
    </row>
    <row r="72" spans="1:47" ht="12.75" thickBot="1" x14ac:dyDescent="0.25">
      <c r="A72" s="32"/>
      <c r="AC72" s="21"/>
      <c r="AD72" s="21"/>
      <c r="AE72" s="21"/>
      <c r="AF72" s="20"/>
      <c r="AG72" s="19"/>
      <c r="AH72" s="18"/>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1">MIN(100,B76+$B$80)</f>
        <v>45.901136923127005</v>
      </c>
      <c r="C74" s="28">
        <f t="shared" si="31"/>
        <v>45.901136923127005</v>
      </c>
      <c r="D74" s="28">
        <f t="shared" si="31"/>
        <v>45.901136923127005</v>
      </c>
      <c r="E74" s="28">
        <f t="shared" si="31"/>
        <v>45.901136923127005</v>
      </c>
      <c r="F74" s="28">
        <f t="shared" si="31"/>
        <v>45.901136923127005</v>
      </c>
      <c r="G74" s="28">
        <f t="shared" si="31"/>
        <v>53.901136923127005</v>
      </c>
      <c r="H74" s="28">
        <f t="shared" si="31"/>
        <v>55.901136923127005</v>
      </c>
      <c r="I74" s="28">
        <f t="shared" si="31"/>
        <v>55.901136923127005</v>
      </c>
      <c r="J74" s="28">
        <f t="shared" si="31"/>
        <v>65.901136923127012</v>
      </c>
      <c r="K74" s="28">
        <f t="shared" si="31"/>
        <v>90.901136923127012</v>
      </c>
      <c r="L74" s="28">
        <f t="shared" si="31"/>
        <v>100</v>
      </c>
      <c r="M74" s="28">
        <f t="shared" si="31"/>
        <v>100</v>
      </c>
      <c r="N74" s="28">
        <f t="shared" si="31"/>
        <v>100</v>
      </c>
      <c r="O74" s="28">
        <f t="shared" si="31"/>
        <v>100</v>
      </c>
      <c r="P74" s="28">
        <f t="shared" si="31"/>
        <v>100</v>
      </c>
      <c r="Q74" s="28">
        <f t="shared" si="31"/>
        <v>100</v>
      </c>
      <c r="R74" s="28">
        <f t="shared" si="31"/>
        <v>100</v>
      </c>
      <c r="S74" s="28">
        <f t="shared" si="31"/>
        <v>100</v>
      </c>
      <c r="T74" s="28">
        <f t="shared" si="31"/>
        <v>100</v>
      </c>
      <c r="U74" s="28">
        <f t="shared" si="31"/>
        <v>100</v>
      </c>
      <c r="V74" s="28">
        <f t="shared" si="31"/>
        <v>100</v>
      </c>
      <c r="W74" s="28">
        <f t="shared" si="31"/>
        <v>100</v>
      </c>
      <c r="X74" s="28">
        <f t="shared" si="31"/>
        <v>100</v>
      </c>
      <c r="Y74" s="28">
        <f t="shared" si="31"/>
        <v>100</v>
      </c>
      <c r="Z74" s="28">
        <f t="shared" si="31"/>
        <v>100</v>
      </c>
      <c r="AA74" s="28">
        <f t="shared" si="31"/>
        <v>100</v>
      </c>
      <c r="AB74" s="27">
        <f t="shared" si="31"/>
        <v>100</v>
      </c>
      <c r="AC74" s="129">
        <f>MIN(100,AC76+$B$80)</f>
        <v>45.901136923127005</v>
      </c>
      <c r="AD74" s="21"/>
      <c r="AE74" s="21"/>
      <c r="AF74" s="20"/>
      <c r="AG74" s="19"/>
      <c r="AH74" s="18"/>
      <c r="AI74" s="2"/>
      <c r="AJ74" s="2"/>
    </row>
    <row r="75" spans="1:47" x14ac:dyDescent="0.2">
      <c r="A75" s="29" t="s">
        <v>149</v>
      </c>
      <c r="B75" s="28">
        <f t="shared" ref="B75:AB75" si="32">MIN(100,B76+$B$81)</f>
        <v>27.950568461563503</v>
      </c>
      <c r="C75" s="28">
        <f t="shared" si="32"/>
        <v>27.950568461563503</v>
      </c>
      <c r="D75" s="28">
        <f t="shared" si="32"/>
        <v>27.950568461563503</v>
      </c>
      <c r="E75" s="28">
        <f t="shared" si="32"/>
        <v>27.950568461563503</v>
      </c>
      <c r="F75" s="28">
        <f t="shared" si="32"/>
        <v>27.950568461563503</v>
      </c>
      <c r="G75" s="28">
        <f t="shared" si="32"/>
        <v>35.950568461563506</v>
      </c>
      <c r="H75" s="28">
        <f t="shared" si="32"/>
        <v>37.950568461563506</v>
      </c>
      <c r="I75" s="28">
        <f t="shared" si="32"/>
        <v>37.950568461563506</v>
      </c>
      <c r="J75" s="28">
        <f t="shared" si="32"/>
        <v>47.950568461563506</v>
      </c>
      <c r="K75" s="28">
        <f t="shared" si="32"/>
        <v>72.950568461563506</v>
      </c>
      <c r="L75" s="28">
        <f t="shared" si="32"/>
        <v>97.950568461563506</v>
      </c>
      <c r="M75" s="28">
        <f t="shared" si="32"/>
        <v>100</v>
      </c>
      <c r="N75" s="28">
        <f t="shared" si="32"/>
        <v>100</v>
      </c>
      <c r="O75" s="28">
        <f t="shared" si="32"/>
        <v>100</v>
      </c>
      <c r="P75" s="28">
        <f t="shared" si="32"/>
        <v>100</v>
      </c>
      <c r="Q75" s="28">
        <f t="shared" si="32"/>
        <v>100</v>
      </c>
      <c r="R75" s="28">
        <f t="shared" si="32"/>
        <v>100</v>
      </c>
      <c r="S75" s="28">
        <f t="shared" si="32"/>
        <v>100</v>
      </c>
      <c r="T75" s="28">
        <f t="shared" si="32"/>
        <v>100</v>
      </c>
      <c r="U75" s="28">
        <f t="shared" si="32"/>
        <v>100</v>
      </c>
      <c r="V75" s="28">
        <f t="shared" si="32"/>
        <v>100</v>
      </c>
      <c r="W75" s="28">
        <f t="shared" si="32"/>
        <v>100</v>
      </c>
      <c r="X75" s="28">
        <f t="shared" si="32"/>
        <v>100</v>
      </c>
      <c r="Y75" s="28">
        <f t="shared" si="32"/>
        <v>100</v>
      </c>
      <c r="Z75" s="28">
        <f t="shared" si="32"/>
        <v>100</v>
      </c>
      <c r="AA75" s="28">
        <f t="shared" si="32"/>
        <v>100</v>
      </c>
      <c r="AB75" s="27">
        <f t="shared" si="32"/>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I76" s="2"/>
      <c r="AJ76" s="2"/>
    </row>
    <row r="77" spans="1:47" x14ac:dyDescent="0.2">
      <c r="A77" s="29" t="s">
        <v>151</v>
      </c>
      <c r="B77" s="28">
        <f t="shared" ref="B77:AB77" si="33">MIN(80,IF(B13="Deploy",80,MAX(0,B76-$B$81)))</f>
        <v>0</v>
      </c>
      <c r="C77" s="28">
        <f t="shared" si="33"/>
        <v>0</v>
      </c>
      <c r="D77" s="28">
        <f t="shared" si="33"/>
        <v>0</v>
      </c>
      <c r="E77" s="28">
        <f t="shared" si="33"/>
        <v>0</v>
      </c>
      <c r="F77" s="28">
        <f t="shared" si="33"/>
        <v>0</v>
      </c>
      <c r="G77" s="28">
        <f t="shared" si="33"/>
        <v>4.9431538436497391E-2</v>
      </c>
      <c r="H77" s="28">
        <f t="shared" si="33"/>
        <v>2.0494315384364974</v>
      </c>
      <c r="I77" s="28">
        <f t="shared" si="33"/>
        <v>2.0494315384364974</v>
      </c>
      <c r="J77" s="28">
        <f t="shared" si="33"/>
        <v>12.049431538436497</v>
      </c>
      <c r="K77" s="28">
        <f t="shared" si="33"/>
        <v>37.049431538436494</v>
      </c>
      <c r="L77" s="28">
        <f t="shared" si="33"/>
        <v>62.049431538436494</v>
      </c>
      <c r="M77" s="28">
        <f t="shared" si="33"/>
        <v>67.049431538436494</v>
      </c>
      <c r="N77" s="28">
        <f t="shared" si="33"/>
        <v>67.049431538436494</v>
      </c>
      <c r="O77" s="28">
        <f t="shared" si="33"/>
        <v>67.049431538436494</v>
      </c>
      <c r="P77" s="28">
        <f t="shared" si="33"/>
        <v>67.049431538436494</v>
      </c>
      <c r="Q77" s="28">
        <f t="shared" si="33"/>
        <v>67.049431538436494</v>
      </c>
      <c r="R77" s="28">
        <f t="shared" si="33"/>
        <v>80</v>
      </c>
      <c r="S77" s="28">
        <f t="shared" si="33"/>
        <v>80</v>
      </c>
      <c r="T77" s="28">
        <f t="shared" si="33"/>
        <v>80</v>
      </c>
      <c r="U77" s="28">
        <f t="shared" si="33"/>
        <v>80</v>
      </c>
      <c r="V77" s="28">
        <f t="shared" si="33"/>
        <v>80</v>
      </c>
      <c r="W77" s="28">
        <f t="shared" si="33"/>
        <v>80</v>
      </c>
      <c r="X77" s="28">
        <f t="shared" si="33"/>
        <v>76.049431538436494</v>
      </c>
      <c r="Y77" s="28">
        <f t="shared" si="33"/>
        <v>73.049431538436494</v>
      </c>
      <c r="Z77" s="28">
        <f t="shared" si="33"/>
        <v>67.049431538436494</v>
      </c>
      <c r="AA77" s="28">
        <f t="shared" si="33"/>
        <v>66.049431538436494</v>
      </c>
      <c r="AB77" s="27">
        <f t="shared" si="33"/>
        <v>63.049431538436494</v>
      </c>
      <c r="AC77" s="130">
        <f>MIN(80,IF(AC3="Deploy",80,MAX(0,AC76-$B$81)))</f>
        <v>0</v>
      </c>
      <c r="AD77" s="133"/>
      <c r="AE77" s="133"/>
    </row>
    <row r="78" spans="1:47" ht="12.75" thickBot="1" x14ac:dyDescent="0.25">
      <c r="A78" s="26" t="s">
        <v>152</v>
      </c>
      <c r="B78" s="25">
        <f t="shared" ref="B78:AB78" si="34">MIN(60,IF(B14="Deploy",60,MAX(0,B76-$B$80)))</f>
        <v>0</v>
      </c>
      <c r="C78" s="25">
        <f t="shared" si="34"/>
        <v>0</v>
      </c>
      <c r="D78" s="25">
        <f t="shared" si="34"/>
        <v>0</v>
      </c>
      <c r="E78" s="25">
        <f t="shared" si="34"/>
        <v>0</v>
      </c>
      <c r="F78" s="25">
        <f t="shared" si="34"/>
        <v>0</v>
      </c>
      <c r="G78" s="25">
        <f t="shared" si="34"/>
        <v>0</v>
      </c>
      <c r="H78" s="25">
        <f t="shared" si="34"/>
        <v>0</v>
      </c>
      <c r="I78" s="25">
        <f t="shared" si="34"/>
        <v>0</v>
      </c>
      <c r="J78" s="25">
        <f t="shared" si="34"/>
        <v>0</v>
      </c>
      <c r="K78" s="25">
        <f t="shared" si="34"/>
        <v>19.098863076872995</v>
      </c>
      <c r="L78" s="25">
        <f t="shared" si="34"/>
        <v>44.098863076872995</v>
      </c>
      <c r="M78" s="25">
        <f t="shared" si="34"/>
        <v>49.098863076872995</v>
      </c>
      <c r="N78" s="25">
        <f t="shared" si="34"/>
        <v>49.098863076872995</v>
      </c>
      <c r="O78" s="25">
        <f t="shared" si="34"/>
        <v>49.098863076872995</v>
      </c>
      <c r="P78" s="25">
        <f t="shared" si="34"/>
        <v>49.098863076872995</v>
      </c>
      <c r="Q78" s="25">
        <f t="shared" si="34"/>
        <v>49.098863076872995</v>
      </c>
      <c r="R78" s="25">
        <f t="shared" si="34"/>
        <v>60</v>
      </c>
      <c r="S78" s="25">
        <f t="shared" si="34"/>
        <v>60</v>
      </c>
      <c r="T78" s="25">
        <f t="shared" si="34"/>
        <v>60</v>
      </c>
      <c r="U78" s="25">
        <f t="shared" si="34"/>
        <v>60</v>
      </c>
      <c r="V78" s="25">
        <f t="shared" si="34"/>
        <v>60</v>
      </c>
      <c r="W78" s="25">
        <f t="shared" si="34"/>
        <v>60</v>
      </c>
      <c r="X78" s="25">
        <f t="shared" si="34"/>
        <v>58.098863076872995</v>
      </c>
      <c r="Y78" s="25">
        <f t="shared" si="34"/>
        <v>55.098863076872995</v>
      </c>
      <c r="Z78" s="25">
        <f t="shared" si="34"/>
        <v>49.098863076872995</v>
      </c>
      <c r="AA78" s="25">
        <f t="shared" si="34"/>
        <v>48.098863076872995</v>
      </c>
      <c r="AB78" s="24">
        <f t="shared" si="34"/>
        <v>45.098863076872995</v>
      </c>
      <c r="AC78" s="131">
        <f>MIN(60,IF(AC4="Deploy",60,MAX(0,AC76-$B$80)))</f>
        <v>0</v>
      </c>
      <c r="AI78" s="2"/>
      <c r="AJ78" s="2"/>
    </row>
    <row r="79" spans="1:47" s="2" customFormat="1"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row>
    <row r="80" spans="1:47" s="2" customFormat="1" x14ac:dyDescent="0.2">
      <c r="A80" s="23" t="s">
        <v>154</v>
      </c>
      <c r="B80" s="22">
        <f t="array" ref="B80">SQRT(SUM(POWER(AVERAGE(B76:AB76)-(B76:AB76),2))/COUNT(B76:AB76))*1</f>
        <v>35.901136923127005</v>
      </c>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36" ht="12.75" thickBot="1" x14ac:dyDescent="0.25">
      <c r="A81" s="17" t="s">
        <v>155</v>
      </c>
      <c r="B81" s="16">
        <f>B80/2</f>
        <v>17.950568461563503</v>
      </c>
      <c r="AI81" s="2"/>
      <c r="AJ81" s="2"/>
    </row>
    <row r="82" spans="1:36"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I82" s="2"/>
      <c r="AJ82" s="2"/>
    </row>
    <row r="83" spans="1:36"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6"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6" x14ac:dyDescent="0.2">
      <c r="A85" s="8" t="s">
        <v>158</v>
      </c>
      <c r="B85" s="14">
        <v>18</v>
      </c>
      <c r="AI85" s="2"/>
      <c r="AJ85" s="2"/>
    </row>
    <row r="86" spans="1:36" x14ac:dyDescent="0.2">
      <c r="A86" s="6" t="s">
        <v>159</v>
      </c>
      <c r="B86" s="13">
        <v>18</v>
      </c>
      <c r="AI86" s="2"/>
      <c r="AJ86" s="2"/>
    </row>
    <row r="87" spans="1:36" x14ac:dyDescent="0.2">
      <c r="A87" s="6" t="s">
        <v>160</v>
      </c>
      <c r="B87" s="12">
        <v>5</v>
      </c>
      <c r="AI87" s="2"/>
      <c r="AJ87" s="2"/>
    </row>
    <row r="88" spans="1:36" x14ac:dyDescent="0.2">
      <c r="A88" s="6" t="s">
        <v>161</v>
      </c>
      <c r="B88" s="12">
        <v>8</v>
      </c>
      <c r="AI88" s="2"/>
      <c r="AJ88" s="2"/>
    </row>
    <row r="89" spans="1:36" x14ac:dyDescent="0.2">
      <c r="A89" s="6" t="s">
        <v>162</v>
      </c>
      <c r="B89" s="12">
        <v>13</v>
      </c>
      <c r="AI89" s="2"/>
      <c r="AJ89" s="2"/>
    </row>
    <row r="90" spans="1:36" s="2" customFormat="1" x14ac:dyDescent="0.2">
      <c r="A90" s="6" t="s">
        <v>163</v>
      </c>
      <c r="B90" s="12">
        <v>17</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9"/>
    </row>
    <row r="91" spans="1:36" x14ac:dyDescent="0.2">
      <c r="A91" s="6" t="s">
        <v>164</v>
      </c>
      <c r="B91" s="12">
        <v>12</v>
      </c>
      <c r="AI91" s="2"/>
      <c r="AJ91" s="2"/>
    </row>
    <row r="92" spans="1:36" x14ac:dyDescent="0.2">
      <c r="A92" s="6" t="s">
        <v>165</v>
      </c>
      <c r="B92" s="12">
        <v>3</v>
      </c>
      <c r="AI92" s="5"/>
      <c r="AJ92" s="5"/>
    </row>
    <row r="93" spans="1:36" x14ac:dyDescent="0.2">
      <c r="A93" s="6" t="s">
        <v>166</v>
      </c>
      <c r="B93" s="12">
        <v>3</v>
      </c>
      <c r="AI93" s="2"/>
      <c r="AJ93" s="2"/>
    </row>
    <row r="94" spans="1:36" ht="12.75" thickBot="1" x14ac:dyDescent="0.25">
      <c r="A94" s="4" t="s">
        <v>167</v>
      </c>
      <c r="B94" s="11">
        <v>13</v>
      </c>
      <c r="AI94" s="2"/>
      <c r="AJ94" s="2"/>
    </row>
    <row r="95" spans="1:36" ht="12.75" thickBot="1" x14ac:dyDescent="0.25">
      <c r="AD95" s="120"/>
    </row>
    <row r="96" spans="1:36" ht="13.5" thickBot="1" x14ac:dyDescent="0.25">
      <c r="A96" s="407" t="s">
        <v>168</v>
      </c>
      <c r="B96" s="408"/>
      <c r="AD96" s="120"/>
    </row>
    <row r="97" spans="1:29"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row>
    <row r="98" spans="1:29"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row>
    <row r="99" spans="1:29" ht="12.75" thickBot="1" x14ac:dyDescent="0.25"/>
    <row r="100" spans="1:29" x14ac:dyDescent="0.2">
      <c r="A100" s="216" t="s">
        <v>172</v>
      </c>
      <c r="B100" s="400" t="s">
        <v>173</v>
      </c>
      <c r="C100" s="400"/>
      <c r="D100" s="401" t="s">
        <v>174</v>
      </c>
      <c r="E100" s="401"/>
      <c r="F100" s="402" t="s">
        <v>175</v>
      </c>
      <c r="G100" s="403"/>
      <c r="I100" s="217" t="s">
        <v>176</v>
      </c>
    </row>
    <row r="101" spans="1:29" x14ac:dyDescent="0.2">
      <c r="A101" s="181" t="s">
        <v>177</v>
      </c>
      <c r="B101" s="182"/>
      <c r="C101" s="182"/>
      <c r="D101" s="182"/>
      <c r="E101" s="182"/>
      <c r="F101" s="182"/>
      <c r="G101" s="183"/>
      <c r="I101" s="218" t="s">
        <v>44</v>
      </c>
    </row>
    <row r="102" spans="1:29" x14ac:dyDescent="0.2">
      <c r="A102" s="184" t="s">
        <v>178</v>
      </c>
      <c r="B102" s="185">
        <v>12</v>
      </c>
      <c r="C102" s="185">
        <v>12</v>
      </c>
      <c r="D102" s="186">
        <v>11</v>
      </c>
      <c r="E102" s="186">
        <v>9</v>
      </c>
      <c r="F102" s="187">
        <v>8</v>
      </c>
      <c r="G102" s="188">
        <v>0</v>
      </c>
    </row>
    <row r="103" spans="1:29" x14ac:dyDescent="0.2">
      <c r="A103" s="184" t="s">
        <v>179</v>
      </c>
      <c r="B103" s="185">
        <v>12</v>
      </c>
      <c r="C103" s="185">
        <v>9</v>
      </c>
      <c r="D103" s="186">
        <v>8</v>
      </c>
      <c r="E103" s="186">
        <v>7</v>
      </c>
      <c r="F103" s="187">
        <v>6</v>
      </c>
      <c r="G103" s="188">
        <v>0</v>
      </c>
    </row>
    <row r="104" spans="1:29" x14ac:dyDescent="0.2">
      <c r="A104" s="181" t="s">
        <v>126</v>
      </c>
      <c r="B104" s="189"/>
      <c r="C104" s="190"/>
      <c r="D104" s="190"/>
      <c r="E104" s="190"/>
      <c r="F104" s="190"/>
      <c r="G104" s="191"/>
    </row>
    <row r="105" spans="1:29" x14ac:dyDescent="0.2">
      <c r="A105" s="330" t="s">
        <v>180</v>
      </c>
      <c r="B105" s="192">
        <v>12</v>
      </c>
      <c r="C105" s="185">
        <f>ROUND(R39,0)</f>
        <v>7</v>
      </c>
      <c r="D105" s="186">
        <f t="shared" ref="D105:D114" si="35">C105-1</f>
        <v>6</v>
      </c>
      <c r="E105" s="186">
        <f>ROUND(H39,0)</f>
        <v>5</v>
      </c>
      <c r="F105" s="187">
        <v>4</v>
      </c>
      <c r="G105" s="193">
        <v>0</v>
      </c>
    </row>
    <row r="106" spans="1:29" x14ac:dyDescent="0.2">
      <c r="A106" s="330" t="s">
        <v>181</v>
      </c>
      <c r="B106" s="185">
        <v>12</v>
      </c>
      <c r="C106" s="185">
        <f t="shared" ref="C106:C112" si="36">ROUND(R40,0)</f>
        <v>2</v>
      </c>
      <c r="D106" s="186">
        <v>1</v>
      </c>
      <c r="E106" s="186">
        <f>ROUND(H40,0)</f>
        <v>1</v>
      </c>
      <c r="F106" s="187">
        <v>0</v>
      </c>
      <c r="G106" s="188">
        <v>0</v>
      </c>
    </row>
    <row r="107" spans="1:29" x14ac:dyDescent="0.2">
      <c r="A107" s="330" t="s">
        <v>182</v>
      </c>
      <c r="B107" s="185">
        <v>12</v>
      </c>
      <c r="C107" s="185">
        <f t="shared" si="36"/>
        <v>4</v>
      </c>
      <c r="D107" s="186">
        <f t="shared" si="35"/>
        <v>3</v>
      </c>
      <c r="E107" s="186"/>
      <c r="F107" s="187">
        <v>2</v>
      </c>
      <c r="G107" s="188">
        <v>0</v>
      </c>
    </row>
    <row r="108" spans="1:29" x14ac:dyDescent="0.2">
      <c r="A108" s="330" t="s">
        <v>183</v>
      </c>
      <c r="B108" s="185">
        <v>12</v>
      </c>
      <c r="C108" s="185">
        <f t="shared" si="36"/>
        <v>7</v>
      </c>
      <c r="D108" s="186">
        <f t="shared" si="35"/>
        <v>6</v>
      </c>
      <c r="E108" s="186">
        <f>ROUND(H42,0)</f>
        <v>5</v>
      </c>
      <c r="F108" s="187">
        <v>4</v>
      </c>
      <c r="G108" s="188">
        <v>0</v>
      </c>
    </row>
    <row r="109" spans="1:29" x14ac:dyDescent="0.2">
      <c r="A109" s="330" t="s">
        <v>184</v>
      </c>
      <c r="B109" s="185">
        <v>12</v>
      </c>
      <c r="C109" s="185">
        <f t="shared" si="36"/>
        <v>7</v>
      </c>
      <c r="D109" s="186">
        <f t="shared" si="35"/>
        <v>6</v>
      </c>
      <c r="E109" s="186">
        <f>ROUND(H43,0)</f>
        <v>5</v>
      </c>
      <c r="F109" s="187">
        <v>4</v>
      </c>
      <c r="G109" s="188">
        <v>0</v>
      </c>
    </row>
    <row r="110" spans="1:29" x14ac:dyDescent="0.2">
      <c r="A110" s="330" t="s">
        <v>185</v>
      </c>
      <c r="B110" s="185">
        <v>12</v>
      </c>
      <c r="C110" s="185">
        <f t="shared" si="36"/>
        <v>7</v>
      </c>
      <c r="D110" s="186">
        <f t="shared" si="35"/>
        <v>6</v>
      </c>
      <c r="E110" s="186">
        <f>ROUND(H44,0)</f>
        <v>5</v>
      </c>
      <c r="F110" s="187">
        <v>4</v>
      </c>
      <c r="G110" s="188">
        <v>0</v>
      </c>
    </row>
    <row r="111" spans="1:29" x14ac:dyDescent="0.2">
      <c r="A111" s="330" t="s">
        <v>186</v>
      </c>
      <c r="B111" s="185">
        <v>12</v>
      </c>
      <c r="C111" s="185">
        <f>ROUNDDOWN(R45,0)</f>
        <v>9</v>
      </c>
      <c r="D111" s="186">
        <f t="shared" si="35"/>
        <v>8</v>
      </c>
      <c r="E111" s="186">
        <f>ROUND(H45,0)</f>
        <v>3</v>
      </c>
      <c r="F111" s="187">
        <v>2</v>
      </c>
      <c r="G111" s="188">
        <v>0</v>
      </c>
    </row>
    <row r="112" spans="1:29" x14ac:dyDescent="0.2">
      <c r="A112" s="330" t="s">
        <v>187</v>
      </c>
      <c r="B112" s="185">
        <v>12</v>
      </c>
      <c r="C112" s="185">
        <f t="shared" si="36"/>
        <v>7</v>
      </c>
      <c r="D112" s="186">
        <f t="shared" si="35"/>
        <v>6</v>
      </c>
      <c r="E112" s="186">
        <v>5</v>
      </c>
      <c r="F112" s="187">
        <v>3</v>
      </c>
      <c r="G112" s="188">
        <v>0</v>
      </c>
    </row>
    <row r="113" spans="1:7" x14ac:dyDescent="0.2">
      <c r="A113" s="330" t="s">
        <v>188</v>
      </c>
      <c r="B113" s="185">
        <v>12</v>
      </c>
      <c r="C113" s="185">
        <f>ROUNDDOWN(R47,0)</f>
        <v>9</v>
      </c>
      <c r="D113" s="186">
        <f t="shared" si="35"/>
        <v>8</v>
      </c>
      <c r="E113" s="186">
        <f>ROUND(H47,0)</f>
        <v>3</v>
      </c>
      <c r="F113" s="187">
        <v>2</v>
      </c>
      <c r="G113" s="188">
        <v>0</v>
      </c>
    </row>
    <row r="114" spans="1:7" x14ac:dyDescent="0.2">
      <c r="A114" s="330" t="s">
        <v>189</v>
      </c>
      <c r="B114" s="185">
        <v>12</v>
      </c>
      <c r="C114" s="185">
        <f>ROUNDDOWN(R48,0)</f>
        <v>9</v>
      </c>
      <c r="D114" s="186">
        <f t="shared" si="35"/>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4</v>
      </c>
      <c r="C118" s="194">
        <v>4</v>
      </c>
      <c r="D118" s="195">
        <v>3</v>
      </c>
      <c r="E118" s="195">
        <v>2</v>
      </c>
      <c r="F118" s="196">
        <v>1</v>
      </c>
      <c r="G118" s="197">
        <v>0</v>
      </c>
    </row>
    <row r="119" spans="1:7" ht="12.75" thickBot="1" x14ac:dyDescent="0.25">
      <c r="A119" s="198" t="s">
        <v>191</v>
      </c>
      <c r="B119" s="199">
        <v>4</v>
      </c>
      <c r="C119" s="199">
        <v>3</v>
      </c>
      <c r="D119" s="200">
        <v>2</v>
      </c>
      <c r="E119" s="200">
        <v>2</v>
      </c>
      <c r="F119" s="201">
        <v>1</v>
      </c>
      <c r="G119"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7">A40</f>
        <v>Ready FA-18 E-F HARM Support Mission Systems (D)</v>
      </c>
      <c r="B125" s="336">
        <f>HLOOKUP($B$122,'FA-18EF Mission System Summary'!$B$1:$F$12,4,FALSE)</f>
        <v>0.16086486486486484</v>
      </c>
    </row>
    <row r="126" spans="1:7" x14ac:dyDescent="0.2">
      <c r="A126" s="335" t="str">
        <f t="shared" si="37"/>
        <v>Ready FA-18 E-F Missile Launch Mission Systems (E)</v>
      </c>
      <c r="B126" s="336">
        <f>HLOOKUP($B$122,'FA-18EF Mission System Summary'!$B$1:$F$12,5,FALSE)</f>
        <v>0.40079279279279273</v>
      </c>
    </row>
    <row r="127" spans="1:7" x14ac:dyDescent="0.2">
      <c r="A127" s="335" t="str">
        <f t="shared" si="37"/>
        <v>Ready FA-18 E-F Survivability Mission Systems (F)</v>
      </c>
      <c r="B127" s="336">
        <f>HLOOKUP($B$122,'FA-18EF Mission System Summary'!$B$1:$F$12,6,FALSE)</f>
        <v>0.68338738738738725</v>
      </c>
    </row>
    <row r="128" spans="1:7" x14ac:dyDescent="0.2">
      <c r="A128" s="335" t="str">
        <f t="shared" si="37"/>
        <v>Ready FA-18 E-F Lethality Mission Systems (G)</v>
      </c>
      <c r="B128" s="336">
        <f>HLOOKUP($B$122,'FA-18EF Mission System Summary'!$B$1:$F$12,7,FALSE)</f>
        <v>0.69506306306306287</v>
      </c>
    </row>
    <row r="129" spans="1:2" x14ac:dyDescent="0.2">
      <c r="A129" s="335" t="str">
        <f t="shared" si="37"/>
        <v>Ready FA-18 E-F Combat Communications Mission Systems (H)</v>
      </c>
      <c r="B129" s="336">
        <f>HLOOKUP($B$122,'FA-18EF Mission System Summary'!$B$1:$F$12,8,FALSE)</f>
        <v>0.69506306306306287</v>
      </c>
    </row>
    <row r="130" spans="1:2" x14ac:dyDescent="0.2">
      <c r="A130" s="335" t="str">
        <f t="shared" si="37"/>
        <v>Ready FA-18 E-F Air to Air Refueling Mission Systems (I)</v>
      </c>
      <c r="B130" s="336">
        <f>HLOOKUP($B$122,'FA-18EF Mission System Summary'!$B$1:$F$12,9,FALSE)</f>
        <v>0.35228828828828823</v>
      </c>
    </row>
    <row r="131" spans="1:2" x14ac:dyDescent="0.2">
      <c r="A131" s="335" t="str">
        <f t="shared" si="37"/>
        <v>Ready FA-18 E-F Tactical Navigation Mission Systems (J)</v>
      </c>
      <c r="B131" s="336">
        <f>HLOOKUP($B$122,'FA-18EF Mission System Summary'!$B$1:$F$12,10,FALSE)</f>
        <v>0.74241441441441436</v>
      </c>
    </row>
    <row r="132" spans="1:2" x14ac:dyDescent="0.2">
      <c r="A132" s="335" t="str">
        <f t="shared" si="37"/>
        <v>Ready FA-18 E-F Shipboard Mission Systems (K)</v>
      </c>
      <c r="B132" s="336">
        <f>HLOOKUP($B$122,'FA-18EF Mission System Summary'!$B$1:$F$12,11,FALSE)</f>
        <v>0.3286126126126126</v>
      </c>
    </row>
    <row r="133" spans="1:2" x14ac:dyDescent="0.2">
      <c r="A133" s="335" t="str">
        <f t="shared" si="37"/>
        <v>Ready FA-18 E-F IMC Flight Mission Systems (L)</v>
      </c>
      <c r="B133" s="336">
        <f>HLOOKUP($B$122,'FA-18EF Mission System Summary'!$B$1:$F$12,12,FALSE)</f>
        <v>1</v>
      </c>
    </row>
  </sheetData>
  <mergeCells count="15">
    <mergeCell ref="X16:AB16"/>
    <mergeCell ref="A73:AC73"/>
    <mergeCell ref="A83:B83"/>
    <mergeCell ref="A84:B84"/>
    <mergeCell ref="A1:G1"/>
    <mergeCell ref="M1:P1"/>
    <mergeCell ref="B16:E16"/>
    <mergeCell ref="F16:J16"/>
    <mergeCell ref="K16:M16"/>
    <mergeCell ref="N16:Q16"/>
    <mergeCell ref="B100:C100"/>
    <mergeCell ref="D100:E100"/>
    <mergeCell ref="F100:G100"/>
    <mergeCell ref="A96:B96"/>
    <mergeCell ref="R16:W16"/>
  </mergeCells>
  <conditionalFormatting sqref="AC36">
    <cfRule type="cellIs" dxfId="435" priority="122" operator="greaterThan">
      <formula>AC$36</formula>
    </cfRule>
  </conditionalFormatting>
  <conditionalFormatting sqref="AC36">
    <cfRule type="cellIs" dxfId="434" priority="121" operator="greaterThan">
      <formula>AC$36</formula>
    </cfRule>
  </conditionalFormatting>
  <conditionalFormatting sqref="AC36">
    <cfRule type="cellIs" dxfId="433" priority="120" operator="greaterThan">
      <formula>AC$36</formula>
    </cfRule>
  </conditionalFormatting>
  <conditionalFormatting sqref="AC36">
    <cfRule type="cellIs" dxfId="432" priority="119" operator="greaterThan">
      <formula>AC$36</formula>
    </cfRule>
  </conditionalFormatting>
  <conditionalFormatting sqref="AC36">
    <cfRule type="cellIs" dxfId="431" priority="118" operator="greaterThan">
      <formula>AC$36</formula>
    </cfRule>
  </conditionalFormatting>
  <conditionalFormatting sqref="AC36">
    <cfRule type="cellIs" dxfId="430" priority="117" operator="greaterThan">
      <formula>AC$36</formula>
    </cfRule>
  </conditionalFormatting>
  <conditionalFormatting sqref="AC36">
    <cfRule type="cellIs" dxfId="429" priority="116" operator="greaterThan">
      <formula>AC$36</formula>
    </cfRule>
  </conditionalFormatting>
  <conditionalFormatting sqref="AC36">
    <cfRule type="cellIs" dxfId="428" priority="82" operator="greaterThan">
      <formula>AC$36</formula>
    </cfRule>
  </conditionalFormatting>
  <conditionalFormatting sqref="AC36">
    <cfRule type="cellIs" dxfId="427" priority="81" operator="greaterThan">
      <formula>AC$36</formula>
    </cfRule>
  </conditionalFormatting>
  <conditionalFormatting sqref="AC36">
    <cfRule type="cellIs" dxfId="426" priority="80" operator="greaterThan">
      <formula>AC$36</formula>
    </cfRule>
  </conditionalFormatting>
  <conditionalFormatting sqref="AC36">
    <cfRule type="cellIs" dxfId="425" priority="79" operator="greaterThan">
      <formula>AC$36</formula>
    </cfRule>
  </conditionalFormatting>
  <conditionalFormatting sqref="AC36">
    <cfRule type="cellIs" dxfId="424" priority="78" operator="greaterThan">
      <formula>AC$36</formula>
    </cfRule>
  </conditionalFormatting>
  <conditionalFormatting sqref="AC36">
    <cfRule type="cellIs" dxfId="423" priority="77" operator="greaterThan">
      <formula>AC$36</formula>
    </cfRule>
  </conditionalFormatting>
  <conditionalFormatting sqref="AC36">
    <cfRule type="cellIs" dxfId="422" priority="76" operator="greaterThan">
      <formula>AC$36</formula>
    </cfRule>
  </conditionalFormatting>
  <conditionalFormatting sqref="C102:C104 C115:C119">
    <cfRule type="cellIs" dxfId="421" priority="44" operator="equal">
      <formula>B102</formula>
    </cfRule>
  </conditionalFormatting>
  <conditionalFormatting sqref="D102:E104 D115:E119">
    <cfRule type="cellIs" dxfId="420" priority="56" operator="equal">
      <formula>C102</formula>
    </cfRule>
  </conditionalFormatting>
  <conditionalFormatting sqref="F102">
    <cfRule type="cellIs" dxfId="419" priority="55" operator="equal">
      <formula>E102</formula>
    </cfRule>
  </conditionalFormatting>
  <conditionalFormatting sqref="F103:F104 F115:F119">
    <cfRule type="cellIs" dxfId="418" priority="45" operator="equal">
      <formula>E103</formula>
    </cfRule>
    <cfRule type="cellIs" dxfId="417" priority="53" operator="equal">
      <formula>G103</formula>
    </cfRule>
  </conditionalFormatting>
  <conditionalFormatting sqref="E102:E103">
    <cfRule type="cellIs" dxfId="416" priority="54" operator="equal">
      <formula>D102</formula>
    </cfRule>
  </conditionalFormatting>
  <conditionalFormatting sqref="F102">
    <cfRule type="cellIs" dxfId="415" priority="57" operator="equal">
      <formula>E102</formula>
    </cfRule>
  </conditionalFormatting>
  <conditionalFormatting sqref="C102">
    <cfRule type="cellIs" dxfId="414" priority="52" operator="equal">
      <formula>B102</formula>
    </cfRule>
  </conditionalFormatting>
  <conditionalFormatting sqref="D102">
    <cfRule type="cellIs" dxfId="413" priority="51" operator="equal">
      <formula>C102</formula>
    </cfRule>
  </conditionalFormatting>
  <conditionalFormatting sqref="E102:E103">
    <cfRule type="cellIs" dxfId="412" priority="50" operator="equal">
      <formula>D102</formula>
    </cfRule>
  </conditionalFormatting>
  <conditionalFormatting sqref="F102">
    <cfRule type="cellIs" dxfId="411" priority="49" operator="equal">
      <formula>E102</formula>
    </cfRule>
  </conditionalFormatting>
  <conditionalFormatting sqref="C102">
    <cfRule type="cellIs" dxfId="410" priority="48" operator="equal">
      <formula>B102</formula>
    </cfRule>
  </conditionalFormatting>
  <conditionalFormatting sqref="D102">
    <cfRule type="cellIs" dxfId="409" priority="47" operator="equal">
      <formula>C102</formula>
    </cfRule>
  </conditionalFormatting>
  <conditionalFormatting sqref="E102:E103">
    <cfRule type="cellIs" dxfId="408" priority="46" operator="equal">
      <formula>D102</formula>
    </cfRule>
  </conditionalFormatting>
  <conditionalFormatting sqref="D106:D114">
    <cfRule type="cellIs" dxfId="407" priority="5" operator="equal">
      <formula>C106</formula>
    </cfRule>
  </conditionalFormatting>
  <conditionalFormatting sqref="F106:F114">
    <cfRule type="cellIs" dxfId="406" priority="4" operator="equal">
      <formula>G106</formula>
    </cfRule>
    <cfRule type="cellIs" dxfId="405" priority="6" operator="equal">
      <formula>E106</formula>
    </cfRule>
  </conditionalFormatting>
  <conditionalFormatting sqref="C105:C114">
    <cfRule type="cellIs" dxfId="404" priority="3" operator="equal">
      <formula>B105</formula>
    </cfRule>
  </conditionalFormatting>
  <conditionalFormatting sqref="D105:E105 E106:E114">
    <cfRule type="cellIs" dxfId="403" priority="1" operator="equal">
      <formula>C105</formula>
    </cfRule>
  </conditionalFormatting>
  <conditionalFormatting sqref="F105">
    <cfRule type="cellIs" dxfId="402" priority="2" operator="equal">
      <formula>G105</formula>
    </cfRule>
    <cfRule type="cellIs" dxfId="401" priority="7" operator="equal">
      <formula>E105</formula>
    </cfRule>
  </conditionalFormatting>
  <hyperlinks>
    <hyperlink ref="I100" location="'VFA (12E 18 Crew 4 ARS)'!A1" display="Top" xr:uid="{00000000-0004-0000-0800-000000000000}"/>
    <hyperlink ref="H2" location="'VFA (12E 18 Crew 4 ARS)'!A119" display="AMFOM" xr:uid="{00000000-0004-0000-0800-000001000000}"/>
    <hyperlink ref="I101" location="Inventory!A1" display="Inventory" xr:uid="{00000000-0004-0000-0800-000002000000}"/>
    <hyperlink ref="H1" location="Inventory!A1" display="Inventory" xr:uid="{00000000-0004-0000-08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133"/>
  <sheetViews>
    <sheetView showGridLines="0" topLeftCell="A17" zoomScaleNormal="100" zoomScaleSheetLayoutView="100" workbookViewId="0">
      <selection activeCell="B39" sqref="B39:AC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201</v>
      </c>
      <c r="B1" s="417"/>
      <c r="C1" s="417"/>
      <c r="D1" s="417"/>
      <c r="E1" s="417"/>
      <c r="F1" s="417"/>
      <c r="G1" s="417"/>
      <c r="H1" s="304" t="s">
        <v>44</v>
      </c>
      <c r="I1" s="104"/>
      <c r="K1" s="87"/>
      <c r="L1" s="148" t="s">
        <v>45</v>
      </c>
      <c r="M1" s="404">
        <v>44835</v>
      </c>
      <c r="N1" s="405"/>
      <c r="O1" s="406"/>
      <c r="P1" s="406"/>
      <c r="AC1" s="104" t="s">
        <v>46</v>
      </c>
      <c r="AD1" s="104">
        <v>9.08</v>
      </c>
    </row>
    <row r="2" spans="1:34" s="76" customFormat="1" ht="12.75" x14ac:dyDescent="0.2">
      <c r="A2" s="80" t="s">
        <v>47</v>
      </c>
      <c r="B2" s="81">
        <v>12</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1.5</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18</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486</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324</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18</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111.60000000000001</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36</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121"/>
      <c r="AD17" s="32"/>
      <c r="AE17" s="32"/>
      <c r="AF17" s="32"/>
      <c r="AG17" s="32"/>
      <c r="AH17" s="32"/>
    </row>
    <row r="18" spans="1:34" s="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9"/>
      <c r="AF18" s="10"/>
      <c r="AG18" s="67"/>
      <c r="AH18" s="66"/>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162</v>
      </c>
      <c r="C21" s="174">
        <f t="shared" si="1"/>
        <v>162</v>
      </c>
      <c r="D21" s="174">
        <f t="shared" si="1"/>
        <v>162</v>
      </c>
      <c r="E21" s="174">
        <f t="shared" si="1"/>
        <v>162</v>
      </c>
      <c r="F21" s="174">
        <f t="shared" si="1"/>
        <v>162</v>
      </c>
      <c r="G21" s="174">
        <f t="shared" si="1"/>
        <v>162</v>
      </c>
      <c r="H21" s="174">
        <f t="shared" si="1"/>
        <v>178.20000000000002</v>
      </c>
      <c r="I21" s="174">
        <f t="shared" si="1"/>
        <v>194.4</v>
      </c>
      <c r="J21" s="174">
        <f t="shared" si="1"/>
        <v>210.6</v>
      </c>
      <c r="K21" s="174">
        <f t="shared" si="1"/>
        <v>226.79999999999998</v>
      </c>
      <c r="L21" s="174">
        <f t="shared" si="1"/>
        <v>226.79999999999998</v>
      </c>
      <c r="M21" s="174">
        <f t="shared" si="1"/>
        <v>226.79999999999998</v>
      </c>
      <c r="N21" s="174">
        <f t="shared" si="1"/>
        <v>226.79999999999998</v>
      </c>
      <c r="O21" s="174">
        <f t="shared" si="1"/>
        <v>226.79999999999998</v>
      </c>
      <c r="P21" s="174">
        <f t="shared" si="1"/>
        <v>226.79999999999998</v>
      </c>
      <c r="Q21" s="174">
        <f t="shared" si="1"/>
        <v>129.6</v>
      </c>
      <c r="R21" s="174">
        <f t="shared" si="1"/>
        <v>259.2</v>
      </c>
      <c r="S21" s="174">
        <f t="shared" si="1"/>
        <v>259.2</v>
      </c>
      <c r="T21" s="174">
        <f t="shared" si="1"/>
        <v>259.2</v>
      </c>
      <c r="U21" s="174">
        <f t="shared" si="1"/>
        <v>259.2</v>
      </c>
      <c r="V21" s="174">
        <f t="shared" si="1"/>
        <v>259.2</v>
      </c>
      <c r="W21" s="174">
        <f t="shared" si="1"/>
        <v>226.79999999999998</v>
      </c>
      <c r="X21" s="174">
        <f t="shared" si="1"/>
        <v>129.6</v>
      </c>
      <c r="Y21" s="174">
        <f t="shared" si="1"/>
        <v>194.4</v>
      </c>
      <c r="Z21" s="174">
        <f t="shared" si="1"/>
        <v>194.4</v>
      </c>
      <c r="AA21" s="174">
        <f t="shared" si="1"/>
        <v>194.4</v>
      </c>
      <c r="AB21" s="175">
        <f t="shared" si="1"/>
        <v>194.4</v>
      </c>
      <c r="AC21" s="65">
        <f>AC19*$B$8</f>
        <v>129.6</v>
      </c>
      <c r="AD21" s="52"/>
      <c r="AE21" s="52"/>
      <c r="AF21" s="52"/>
      <c r="AG21" s="52"/>
      <c r="AH21" s="52"/>
    </row>
    <row r="22" spans="1:34" s="15" customFormat="1" x14ac:dyDescent="0.2">
      <c r="A22" s="51" t="s">
        <v>110</v>
      </c>
      <c r="B22" s="63">
        <f t="shared" ref="B22:AC22" si="2">B21*$B$5</f>
        <v>243</v>
      </c>
      <c r="C22" s="63">
        <f t="shared" si="2"/>
        <v>243</v>
      </c>
      <c r="D22" s="63">
        <f t="shared" si="2"/>
        <v>243</v>
      </c>
      <c r="E22" s="63">
        <f t="shared" si="2"/>
        <v>243</v>
      </c>
      <c r="F22" s="63">
        <f t="shared" si="2"/>
        <v>243</v>
      </c>
      <c r="G22" s="63">
        <f t="shared" si="2"/>
        <v>243</v>
      </c>
      <c r="H22" s="63">
        <f t="shared" si="2"/>
        <v>267.3</v>
      </c>
      <c r="I22" s="63">
        <f t="shared" si="2"/>
        <v>291.60000000000002</v>
      </c>
      <c r="J22" s="63">
        <f t="shared" si="2"/>
        <v>315.89999999999998</v>
      </c>
      <c r="K22" s="63">
        <f t="shared" si="2"/>
        <v>340.2</v>
      </c>
      <c r="L22" s="63">
        <f t="shared" si="2"/>
        <v>340.2</v>
      </c>
      <c r="M22" s="63">
        <f t="shared" si="2"/>
        <v>340.2</v>
      </c>
      <c r="N22" s="63">
        <f t="shared" si="2"/>
        <v>340.2</v>
      </c>
      <c r="O22" s="63">
        <f t="shared" si="2"/>
        <v>340.2</v>
      </c>
      <c r="P22" s="63">
        <f t="shared" si="2"/>
        <v>340.2</v>
      </c>
      <c r="Q22" s="63">
        <f t="shared" si="2"/>
        <v>194.39999999999998</v>
      </c>
      <c r="R22" s="63">
        <f t="shared" si="2"/>
        <v>388.79999999999995</v>
      </c>
      <c r="S22" s="63">
        <f t="shared" si="2"/>
        <v>388.79999999999995</v>
      </c>
      <c r="T22" s="63">
        <f t="shared" si="2"/>
        <v>388.79999999999995</v>
      </c>
      <c r="U22" s="63">
        <f t="shared" si="2"/>
        <v>388.79999999999995</v>
      </c>
      <c r="V22" s="63">
        <f t="shared" si="2"/>
        <v>388.79999999999995</v>
      </c>
      <c r="W22" s="63">
        <f t="shared" si="2"/>
        <v>340.2</v>
      </c>
      <c r="X22" s="63">
        <f t="shared" si="2"/>
        <v>194.39999999999998</v>
      </c>
      <c r="Y22" s="63">
        <f t="shared" si="2"/>
        <v>291.60000000000002</v>
      </c>
      <c r="Z22" s="63">
        <f t="shared" si="2"/>
        <v>291.60000000000002</v>
      </c>
      <c r="AA22" s="63">
        <f t="shared" si="2"/>
        <v>291.60000000000002</v>
      </c>
      <c r="AB22" s="62">
        <f t="shared" si="2"/>
        <v>291.60000000000002</v>
      </c>
      <c r="AC22" s="63">
        <f t="shared" si="2"/>
        <v>194.39999999999998</v>
      </c>
      <c r="AD22" s="61"/>
      <c r="AE22" s="61"/>
      <c r="AF22" s="61"/>
      <c r="AG22" s="61"/>
      <c r="AH22" s="61"/>
    </row>
    <row r="23" spans="1:34" s="15" customFormat="1" x14ac:dyDescent="0.2">
      <c r="A23" s="51" t="s">
        <v>111</v>
      </c>
      <c r="B23" s="143">
        <f>$B$9</f>
        <v>18</v>
      </c>
      <c r="C23" s="143">
        <f t="shared" ref="C23:AC23" si="3">$B$9</f>
        <v>18</v>
      </c>
      <c r="D23" s="143">
        <f t="shared" si="3"/>
        <v>18</v>
      </c>
      <c r="E23" s="143">
        <f t="shared" si="3"/>
        <v>18</v>
      </c>
      <c r="F23" s="143">
        <f t="shared" si="3"/>
        <v>18</v>
      </c>
      <c r="G23" s="143">
        <f t="shared" si="3"/>
        <v>18</v>
      </c>
      <c r="H23" s="143">
        <f t="shared" si="3"/>
        <v>18</v>
      </c>
      <c r="I23" s="143">
        <f t="shared" si="3"/>
        <v>18</v>
      </c>
      <c r="J23" s="143">
        <f t="shared" si="3"/>
        <v>18</v>
      </c>
      <c r="K23" s="143">
        <f t="shared" si="3"/>
        <v>18</v>
      </c>
      <c r="L23" s="143">
        <f t="shared" si="3"/>
        <v>18</v>
      </c>
      <c r="M23" s="143">
        <f t="shared" si="3"/>
        <v>18</v>
      </c>
      <c r="N23" s="143">
        <f t="shared" si="3"/>
        <v>18</v>
      </c>
      <c r="O23" s="143">
        <f t="shared" si="3"/>
        <v>18</v>
      </c>
      <c r="P23" s="143">
        <f t="shared" si="3"/>
        <v>18</v>
      </c>
      <c r="Q23" s="143">
        <f t="shared" si="3"/>
        <v>18</v>
      </c>
      <c r="R23" s="143">
        <f t="shared" si="3"/>
        <v>18</v>
      </c>
      <c r="S23" s="143">
        <f t="shared" si="3"/>
        <v>18</v>
      </c>
      <c r="T23" s="143">
        <f t="shared" si="3"/>
        <v>18</v>
      </c>
      <c r="U23" s="143">
        <f t="shared" si="3"/>
        <v>18</v>
      </c>
      <c r="V23" s="143">
        <f t="shared" si="3"/>
        <v>18</v>
      </c>
      <c r="W23" s="143">
        <f t="shared" si="3"/>
        <v>18</v>
      </c>
      <c r="X23" s="143">
        <f t="shared" si="3"/>
        <v>18</v>
      </c>
      <c r="Y23" s="143">
        <f t="shared" si="3"/>
        <v>18</v>
      </c>
      <c r="Z23" s="143">
        <f t="shared" si="3"/>
        <v>18</v>
      </c>
      <c r="AA23" s="143">
        <f t="shared" si="3"/>
        <v>18</v>
      </c>
      <c r="AB23" s="147">
        <f t="shared" si="3"/>
        <v>18</v>
      </c>
      <c r="AC23" s="143">
        <f t="shared" si="3"/>
        <v>18</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111.60000000000001</v>
      </c>
      <c r="K24" s="143">
        <f t="shared" si="4"/>
        <v>0</v>
      </c>
      <c r="L24" s="143">
        <f t="shared" si="4"/>
        <v>111.60000000000001</v>
      </c>
      <c r="M24" s="143">
        <f t="shared" si="4"/>
        <v>111.60000000000001</v>
      </c>
      <c r="N24" s="143">
        <f t="shared" si="4"/>
        <v>0</v>
      </c>
      <c r="O24" s="143">
        <f t="shared" si="4"/>
        <v>0</v>
      </c>
      <c r="P24" s="143">
        <f t="shared" si="4"/>
        <v>111.60000000000001</v>
      </c>
      <c r="Q24" s="143">
        <f t="shared" si="4"/>
        <v>0</v>
      </c>
      <c r="R24" s="143">
        <f t="shared" si="4"/>
        <v>111.60000000000001</v>
      </c>
      <c r="S24" s="143">
        <f t="shared" si="4"/>
        <v>111.60000000000001</v>
      </c>
      <c r="T24" s="143">
        <f t="shared" si="4"/>
        <v>111.60000000000001</v>
      </c>
      <c r="U24" s="143">
        <f t="shared" si="4"/>
        <v>111.60000000000001</v>
      </c>
      <c r="V24" s="143">
        <f t="shared" si="4"/>
        <v>111.60000000000001</v>
      </c>
      <c r="W24" s="143">
        <f t="shared" si="4"/>
        <v>111.60000000000001</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261</v>
      </c>
      <c r="C25" s="63">
        <f t="shared" ref="C25:AB25" si="5">C21*$B$5+SUM(C23:C24)</f>
        <v>261</v>
      </c>
      <c r="D25" s="63">
        <f t="shared" si="5"/>
        <v>261</v>
      </c>
      <c r="E25" s="63">
        <f t="shared" si="5"/>
        <v>261</v>
      </c>
      <c r="F25" s="63">
        <f t="shared" si="5"/>
        <v>261</v>
      </c>
      <c r="G25" s="63">
        <f t="shared" si="5"/>
        <v>261</v>
      </c>
      <c r="H25" s="63">
        <f t="shared" si="5"/>
        <v>285.3</v>
      </c>
      <c r="I25" s="63">
        <f t="shared" si="5"/>
        <v>309.60000000000002</v>
      </c>
      <c r="J25" s="63">
        <f t="shared" si="5"/>
        <v>445.5</v>
      </c>
      <c r="K25" s="63">
        <f t="shared" si="5"/>
        <v>358.2</v>
      </c>
      <c r="L25" s="63">
        <f t="shared" si="5"/>
        <v>469.8</v>
      </c>
      <c r="M25" s="63">
        <f t="shared" si="5"/>
        <v>469.8</v>
      </c>
      <c r="N25" s="63">
        <f t="shared" si="5"/>
        <v>358.2</v>
      </c>
      <c r="O25" s="63">
        <f t="shared" si="5"/>
        <v>358.2</v>
      </c>
      <c r="P25" s="63">
        <f t="shared" si="5"/>
        <v>469.8</v>
      </c>
      <c r="Q25" s="63">
        <f t="shared" si="5"/>
        <v>212.39999999999998</v>
      </c>
      <c r="R25" s="63">
        <f t="shared" si="5"/>
        <v>518.4</v>
      </c>
      <c r="S25" s="63">
        <f t="shared" si="5"/>
        <v>518.4</v>
      </c>
      <c r="T25" s="63">
        <f t="shared" si="5"/>
        <v>518.4</v>
      </c>
      <c r="U25" s="63">
        <f t="shared" si="5"/>
        <v>518.4</v>
      </c>
      <c r="V25" s="63">
        <f t="shared" si="5"/>
        <v>518.4</v>
      </c>
      <c r="W25" s="63">
        <f t="shared" si="5"/>
        <v>469.8</v>
      </c>
      <c r="X25" s="63">
        <f t="shared" si="5"/>
        <v>212.39999999999998</v>
      </c>
      <c r="Y25" s="63">
        <f t="shared" si="5"/>
        <v>309.60000000000002</v>
      </c>
      <c r="Z25" s="63">
        <f t="shared" si="5"/>
        <v>309.60000000000002</v>
      </c>
      <c r="AA25" s="63">
        <f t="shared" si="5"/>
        <v>309.60000000000002</v>
      </c>
      <c r="AB25" s="62">
        <f t="shared" si="5"/>
        <v>309.60000000000002</v>
      </c>
      <c r="AC25" s="63">
        <f>AC21*$B$5+SUM(AC23:AC24)</f>
        <v>212.39999999999998</v>
      </c>
      <c r="AD25" s="61"/>
      <c r="AE25" s="61"/>
      <c r="AF25" s="61"/>
      <c r="AG25" s="61"/>
      <c r="AH25" s="61"/>
    </row>
    <row r="26" spans="1:34" s="15" customFormat="1" x14ac:dyDescent="0.2">
      <c r="A26" s="40" t="s">
        <v>114</v>
      </c>
      <c r="B26" s="60">
        <f t="shared" ref="B26:AC26" si="6">-IF(ISBLANK(B97),0,MIN(B$22*$H$10,B$22-$B$7*$H$9))</f>
        <v>-48.599999999999994</v>
      </c>
      <c r="C26" s="60">
        <f t="shared" si="6"/>
        <v>-48.599999999999994</v>
      </c>
      <c r="D26" s="60">
        <f t="shared" si="6"/>
        <v>-48.599999999999994</v>
      </c>
      <c r="E26" s="60">
        <f t="shared" si="6"/>
        <v>0</v>
      </c>
      <c r="F26" s="60">
        <f t="shared" si="6"/>
        <v>-48.599999999999994</v>
      </c>
      <c r="G26" s="60">
        <f t="shared" si="6"/>
        <v>-48.599999999999994</v>
      </c>
      <c r="H26" s="60">
        <f t="shared" si="6"/>
        <v>-72.900000000000006</v>
      </c>
      <c r="I26" s="60">
        <f t="shared" si="6"/>
        <v>-81.64800000000001</v>
      </c>
      <c r="J26" s="60">
        <f t="shared" si="6"/>
        <v>0</v>
      </c>
      <c r="K26" s="60">
        <f t="shared" si="6"/>
        <v>0</v>
      </c>
      <c r="L26" s="60">
        <f t="shared" si="6"/>
        <v>0</v>
      </c>
      <c r="M26" s="60">
        <f t="shared" si="6"/>
        <v>0</v>
      </c>
      <c r="N26" s="60">
        <f t="shared" si="6"/>
        <v>-95.256</v>
      </c>
      <c r="O26" s="60">
        <f t="shared" si="6"/>
        <v>-95.256</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-81.64800000000001</v>
      </c>
      <c r="Z26" s="60">
        <f t="shared" si="6"/>
        <v>-81.64800000000001</v>
      </c>
      <c r="AA26" s="60">
        <f t="shared" si="6"/>
        <v>-81.64800000000001</v>
      </c>
      <c r="AB26" s="59">
        <f t="shared" si="6"/>
        <v>-81.64800000000001</v>
      </c>
      <c r="AC26" s="60">
        <f t="shared" si="6"/>
        <v>2.8421709430404007E-14</v>
      </c>
      <c r="AD26" s="61"/>
      <c r="AE26" s="61"/>
      <c r="AF26" s="61"/>
      <c r="AG26" s="61"/>
      <c r="AH26" s="61"/>
    </row>
    <row r="27" spans="1:34" s="15" customFormat="1" x14ac:dyDescent="0.2">
      <c r="A27" s="51" t="s">
        <v>115</v>
      </c>
      <c r="B27" s="60">
        <f t="shared" ref="B27:AC27" si="7">SUM(B25:B26)</f>
        <v>212.4</v>
      </c>
      <c r="C27" s="60">
        <f t="shared" si="7"/>
        <v>212.4</v>
      </c>
      <c r="D27" s="60">
        <f t="shared" si="7"/>
        <v>212.4</v>
      </c>
      <c r="E27" s="60">
        <f t="shared" si="7"/>
        <v>261</v>
      </c>
      <c r="F27" s="60">
        <f t="shared" si="7"/>
        <v>212.4</v>
      </c>
      <c r="G27" s="60">
        <f t="shared" si="7"/>
        <v>212.4</v>
      </c>
      <c r="H27" s="60">
        <f t="shared" si="7"/>
        <v>212.4</v>
      </c>
      <c r="I27" s="60">
        <f t="shared" si="7"/>
        <v>227.952</v>
      </c>
      <c r="J27" s="60">
        <f t="shared" si="7"/>
        <v>445.5</v>
      </c>
      <c r="K27" s="60">
        <f t="shared" si="7"/>
        <v>358.2</v>
      </c>
      <c r="L27" s="60">
        <f t="shared" si="7"/>
        <v>469.8</v>
      </c>
      <c r="M27" s="60">
        <f t="shared" si="7"/>
        <v>469.8</v>
      </c>
      <c r="N27" s="60">
        <f t="shared" si="7"/>
        <v>262.94399999999996</v>
      </c>
      <c r="O27" s="60">
        <f t="shared" si="7"/>
        <v>262.94399999999996</v>
      </c>
      <c r="P27" s="60">
        <f t="shared" si="7"/>
        <v>469.8</v>
      </c>
      <c r="Q27" s="60">
        <f t="shared" si="7"/>
        <v>212.39999999999998</v>
      </c>
      <c r="R27" s="60">
        <f t="shared" si="7"/>
        <v>518.4</v>
      </c>
      <c r="S27" s="60">
        <f t="shared" si="7"/>
        <v>518.4</v>
      </c>
      <c r="T27" s="60">
        <f t="shared" si="7"/>
        <v>518.4</v>
      </c>
      <c r="U27" s="60">
        <f t="shared" si="7"/>
        <v>518.4</v>
      </c>
      <c r="V27" s="60">
        <f t="shared" si="7"/>
        <v>518.4</v>
      </c>
      <c r="W27" s="60">
        <f t="shared" si="7"/>
        <v>469.8</v>
      </c>
      <c r="X27" s="60">
        <f t="shared" si="7"/>
        <v>212.39999999999998</v>
      </c>
      <c r="Y27" s="60">
        <f t="shared" si="7"/>
        <v>227.952</v>
      </c>
      <c r="Z27" s="60">
        <f t="shared" si="7"/>
        <v>227.952</v>
      </c>
      <c r="AA27" s="60">
        <f t="shared" si="7"/>
        <v>227.952</v>
      </c>
      <c r="AB27" s="59">
        <f t="shared" si="7"/>
        <v>227.952</v>
      </c>
      <c r="AC27" s="60">
        <f t="shared" si="7"/>
        <v>212.4</v>
      </c>
      <c r="AD27" s="61"/>
      <c r="AE27" s="61"/>
      <c r="AF27" s="61"/>
      <c r="AG27" s="61"/>
      <c r="AH27" s="61"/>
    </row>
    <row r="28" spans="1:34" s="15" customFormat="1" x14ac:dyDescent="0.2">
      <c r="A28" s="40" t="s">
        <v>116</v>
      </c>
      <c r="B28" s="60">
        <f>AVERAGE(AA22:AB22,B22)</f>
        <v>275.40000000000003</v>
      </c>
      <c r="C28" s="60">
        <f>AVERAGE(AB22,B22:C22)</f>
        <v>259.2</v>
      </c>
      <c r="D28" s="60">
        <f t="shared" ref="D28:AB28" si="8">AVERAGE(B22:D22)</f>
        <v>243</v>
      </c>
      <c r="E28" s="60">
        <f t="shared" si="8"/>
        <v>243</v>
      </c>
      <c r="F28" s="60">
        <f t="shared" si="8"/>
        <v>243</v>
      </c>
      <c r="G28" s="60">
        <f t="shared" si="8"/>
        <v>243</v>
      </c>
      <c r="H28" s="60">
        <f t="shared" si="8"/>
        <v>251.1</v>
      </c>
      <c r="I28" s="60">
        <f t="shared" si="8"/>
        <v>267.3</v>
      </c>
      <c r="J28" s="60">
        <f t="shared" si="8"/>
        <v>291.60000000000002</v>
      </c>
      <c r="K28" s="60">
        <f t="shared" si="8"/>
        <v>315.90000000000003</v>
      </c>
      <c r="L28" s="60">
        <f t="shared" si="8"/>
        <v>332.09999999999997</v>
      </c>
      <c r="M28" s="60">
        <f t="shared" si="8"/>
        <v>340.2</v>
      </c>
      <c r="N28" s="60">
        <f t="shared" si="8"/>
        <v>340.2</v>
      </c>
      <c r="O28" s="60">
        <f t="shared" si="8"/>
        <v>340.2</v>
      </c>
      <c r="P28" s="60">
        <f t="shared" si="8"/>
        <v>340.2</v>
      </c>
      <c r="Q28" s="60">
        <f t="shared" si="8"/>
        <v>291.59999999999997</v>
      </c>
      <c r="R28" s="60">
        <f t="shared" si="8"/>
        <v>307.79999999999995</v>
      </c>
      <c r="S28" s="60">
        <f t="shared" si="8"/>
        <v>323.99999999999994</v>
      </c>
      <c r="T28" s="60">
        <f t="shared" si="8"/>
        <v>388.79999999999995</v>
      </c>
      <c r="U28" s="60">
        <f t="shared" si="8"/>
        <v>388.79999999999995</v>
      </c>
      <c r="V28" s="60">
        <f t="shared" si="8"/>
        <v>388.79999999999995</v>
      </c>
      <c r="W28" s="60">
        <f t="shared" si="8"/>
        <v>372.59999999999997</v>
      </c>
      <c r="X28" s="60">
        <f t="shared" si="8"/>
        <v>307.8</v>
      </c>
      <c r="Y28" s="60">
        <f t="shared" si="8"/>
        <v>275.39999999999998</v>
      </c>
      <c r="Z28" s="60">
        <f t="shared" si="8"/>
        <v>259.2</v>
      </c>
      <c r="AA28" s="60">
        <f t="shared" si="8"/>
        <v>291.60000000000002</v>
      </c>
      <c r="AB28" s="59">
        <f t="shared" si="8"/>
        <v>291.60000000000002</v>
      </c>
      <c r="AC28" s="60">
        <f>SUM(AC25:AC26)</f>
        <v>212.4</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c r="AD29" s="32"/>
      <c r="AE29" s="32"/>
      <c r="AF29" s="32"/>
      <c r="AG29" s="32"/>
      <c r="AH29" s="32"/>
    </row>
    <row r="30" spans="1:34" s="15" customFormat="1" x14ac:dyDescent="0.2">
      <c r="A30" s="40" t="s">
        <v>118</v>
      </c>
      <c r="B30" s="60">
        <f t="shared" ref="B30:AC30" si="9">IF(ISBLANK(B97),0,$B$11)</f>
        <v>36</v>
      </c>
      <c r="C30" s="60">
        <f t="shared" si="9"/>
        <v>36</v>
      </c>
      <c r="D30" s="60">
        <f t="shared" si="9"/>
        <v>36</v>
      </c>
      <c r="E30" s="60">
        <f t="shared" si="9"/>
        <v>0</v>
      </c>
      <c r="F30" s="60">
        <f t="shared" si="9"/>
        <v>36</v>
      </c>
      <c r="G30" s="60">
        <f t="shared" si="9"/>
        <v>36</v>
      </c>
      <c r="H30" s="60">
        <f t="shared" si="9"/>
        <v>36</v>
      </c>
      <c r="I30" s="60">
        <f t="shared" si="9"/>
        <v>36</v>
      </c>
      <c r="J30" s="60">
        <f t="shared" si="9"/>
        <v>0</v>
      </c>
      <c r="K30" s="60">
        <f t="shared" si="9"/>
        <v>0</v>
      </c>
      <c r="L30" s="60">
        <f t="shared" si="9"/>
        <v>0</v>
      </c>
      <c r="M30" s="60">
        <f t="shared" si="9"/>
        <v>0</v>
      </c>
      <c r="N30" s="60">
        <f t="shared" si="9"/>
        <v>36</v>
      </c>
      <c r="O30" s="60">
        <f t="shared" si="9"/>
        <v>36</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36</v>
      </c>
      <c r="Z30" s="60">
        <f t="shared" si="9"/>
        <v>36</v>
      </c>
      <c r="AA30" s="60">
        <f t="shared" si="9"/>
        <v>36</v>
      </c>
      <c r="AB30" s="59">
        <f t="shared" si="9"/>
        <v>36</v>
      </c>
      <c r="AC30" s="63">
        <f t="shared" si="9"/>
        <v>36</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122"/>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0.45499579579579574</v>
      </c>
      <c r="C34" s="223">
        <f t="shared" ref="C34:AC34" si="11">((C36*$B$123)/$B$2)</f>
        <v>0.45499579579579574</v>
      </c>
      <c r="D34" s="223">
        <f t="shared" si="11"/>
        <v>0.45499579579579574</v>
      </c>
      <c r="E34" s="223">
        <f t="shared" si="11"/>
        <v>0.45499579579579574</v>
      </c>
      <c r="F34" s="223">
        <f t="shared" si="11"/>
        <v>0.45499579579579574</v>
      </c>
      <c r="G34" s="223">
        <f t="shared" si="11"/>
        <v>0.45499579579579574</v>
      </c>
      <c r="H34" s="223">
        <f t="shared" si="11"/>
        <v>0.51999519519519521</v>
      </c>
      <c r="I34" s="223">
        <f t="shared" si="11"/>
        <v>0.51999519519519521</v>
      </c>
      <c r="J34" s="223">
        <f t="shared" si="11"/>
        <v>0.51999519519519521</v>
      </c>
      <c r="K34" s="223">
        <f t="shared" si="11"/>
        <v>0.58499459459459457</v>
      </c>
      <c r="L34" s="223">
        <f t="shared" si="11"/>
        <v>0.58499459459459457</v>
      </c>
      <c r="M34" s="223">
        <f t="shared" si="11"/>
        <v>0.58499459459459457</v>
      </c>
      <c r="N34" s="223">
        <f t="shared" si="11"/>
        <v>0.64999399399399393</v>
      </c>
      <c r="O34" s="223">
        <f t="shared" si="11"/>
        <v>0.64999399399399393</v>
      </c>
      <c r="P34" s="223">
        <f t="shared" si="11"/>
        <v>0.64999399399399393</v>
      </c>
      <c r="Q34" s="223">
        <f t="shared" si="11"/>
        <v>0.64999399399399393</v>
      </c>
      <c r="R34" s="223">
        <f t="shared" si="11"/>
        <v>0.64999399399399393</v>
      </c>
      <c r="S34" s="223">
        <f t="shared" si="11"/>
        <v>0.64999399399399393</v>
      </c>
      <c r="T34" s="223">
        <f t="shared" si="11"/>
        <v>0.64999399399399393</v>
      </c>
      <c r="U34" s="223">
        <f t="shared" si="11"/>
        <v>0.64999399399399393</v>
      </c>
      <c r="V34" s="223">
        <f t="shared" si="11"/>
        <v>0.64999399399399393</v>
      </c>
      <c r="W34" s="223">
        <f t="shared" si="11"/>
        <v>0.64999399399399393</v>
      </c>
      <c r="X34" s="223">
        <f t="shared" si="11"/>
        <v>0.64999399399399393</v>
      </c>
      <c r="Y34" s="223">
        <f t="shared" si="11"/>
        <v>0.64999399399399393</v>
      </c>
      <c r="Z34" s="223">
        <f t="shared" si="11"/>
        <v>0.64999399399399393</v>
      </c>
      <c r="AA34" s="223">
        <f t="shared" si="11"/>
        <v>0.64999399399399393</v>
      </c>
      <c r="AB34" s="223">
        <f t="shared" si="11"/>
        <v>0.64999399399399393</v>
      </c>
      <c r="AC34" s="223">
        <f t="shared" si="11"/>
        <v>0.45499579579579574</v>
      </c>
      <c r="AD34" s="52"/>
      <c r="AE34" s="52"/>
      <c r="AF34" s="52"/>
      <c r="AG34" s="52"/>
      <c r="AH34" s="52"/>
    </row>
    <row r="35" spans="1:34" s="15" customFormat="1" x14ac:dyDescent="0.2">
      <c r="A35" s="51" t="s">
        <v>123</v>
      </c>
      <c r="B35" s="50">
        <f t="shared" ref="B35:AC35" si="12">ROUND($B$2*B$32,2)</f>
        <v>8.4</v>
      </c>
      <c r="C35" s="50">
        <f t="shared" si="12"/>
        <v>8.4</v>
      </c>
      <c r="D35" s="50">
        <f t="shared" si="12"/>
        <v>8.4</v>
      </c>
      <c r="E35" s="50">
        <f t="shared" si="12"/>
        <v>8.4</v>
      </c>
      <c r="F35" s="50">
        <f t="shared" si="12"/>
        <v>8.4</v>
      </c>
      <c r="G35" s="50">
        <f t="shared" si="12"/>
        <v>8.4</v>
      </c>
      <c r="H35" s="50">
        <f t="shared" si="12"/>
        <v>9.6</v>
      </c>
      <c r="I35" s="50">
        <f t="shared" si="12"/>
        <v>9.6</v>
      </c>
      <c r="J35" s="50">
        <f t="shared" si="12"/>
        <v>9.6</v>
      </c>
      <c r="K35" s="50">
        <f t="shared" si="12"/>
        <v>10.8</v>
      </c>
      <c r="L35" s="50">
        <f t="shared" si="12"/>
        <v>10.8</v>
      </c>
      <c r="M35" s="50">
        <f t="shared" si="12"/>
        <v>10.8</v>
      </c>
      <c r="N35" s="50">
        <f t="shared" si="12"/>
        <v>12</v>
      </c>
      <c r="O35" s="50">
        <f t="shared" si="12"/>
        <v>12</v>
      </c>
      <c r="P35" s="50">
        <f t="shared" si="12"/>
        <v>12</v>
      </c>
      <c r="Q35" s="50">
        <f t="shared" si="12"/>
        <v>12</v>
      </c>
      <c r="R35" s="50">
        <f t="shared" si="12"/>
        <v>12</v>
      </c>
      <c r="S35" s="50">
        <f t="shared" si="12"/>
        <v>12</v>
      </c>
      <c r="T35" s="50">
        <f t="shared" si="12"/>
        <v>12</v>
      </c>
      <c r="U35" s="50">
        <f t="shared" si="12"/>
        <v>12</v>
      </c>
      <c r="V35" s="50">
        <f t="shared" si="12"/>
        <v>12</v>
      </c>
      <c r="W35" s="50">
        <f t="shared" si="12"/>
        <v>12</v>
      </c>
      <c r="X35" s="50">
        <f t="shared" si="12"/>
        <v>12</v>
      </c>
      <c r="Y35" s="50">
        <f t="shared" si="12"/>
        <v>12</v>
      </c>
      <c r="Z35" s="50">
        <f t="shared" si="12"/>
        <v>12</v>
      </c>
      <c r="AA35" s="50">
        <f t="shared" si="12"/>
        <v>12</v>
      </c>
      <c r="AB35" s="49">
        <f t="shared" si="12"/>
        <v>12</v>
      </c>
      <c r="AC35" s="50">
        <f t="shared" si="12"/>
        <v>8.4</v>
      </c>
      <c r="AD35" s="52"/>
      <c r="AE35" s="52"/>
      <c r="AF35" s="52"/>
      <c r="AG35" s="52"/>
      <c r="AH35" s="52"/>
    </row>
    <row r="36" spans="1:34" x14ac:dyDescent="0.2">
      <c r="A36" s="51" t="s">
        <v>124</v>
      </c>
      <c r="B36" s="50">
        <f t="shared" ref="B36:AC36" si="13">ROUND($B$2*B$33,2)</f>
        <v>6.72</v>
      </c>
      <c r="C36" s="50">
        <f t="shared" si="13"/>
        <v>6.72</v>
      </c>
      <c r="D36" s="50">
        <f t="shared" si="13"/>
        <v>6.72</v>
      </c>
      <c r="E36" s="50">
        <f t="shared" si="13"/>
        <v>6.72</v>
      </c>
      <c r="F36" s="50">
        <f t="shared" si="13"/>
        <v>6.72</v>
      </c>
      <c r="G36" s="50">
        <f t="shared" si="13"/>
        <v>6.72</v>
      </c>
      <c r="H36" s="50">
        <f t="shared" si="13"/>
        <v>7.68</v>
      </c>
      <c r="I36" s="50">
        <f t="shared" si="13"/>
        <v>7.68</v>
      </c>
      <c r="J36" s="50">
        <f t="shared" si="13"/>
        <v>7.68</v>
      </c>
      <c r="K36" s="50">
        <f t="shared" si="13"/>
        <v>8.64</v>
      </c>
      <c r="L36" s="50">
        <f t="shared" si="13"/>
        <v>8.64</v>
      </c>
      <c r="M36" s="50">
        <f t="shared" si="13"/>
        <v>8.64</v>
      </c>
      <c r="N36" s="50">
        <f t="shared" si="13"/>
        <v>9.6</v>
      </c>
      <c r="O36" s="50">
        <f t="shared" si="13"/>
        <v>9.6</v>
      </c>
      <c r="P36" s="50">
        <f t="shared" si="13"/>
        <v>9.6</v>
      </c>
      <c r="Q36" s="50">
        <f t="shared" si="13"/>
        <v>9.6</v>
      </c>
      <c r="R36" s="50">
        <f t="shared" si="13"/>
        <v>9.6</v>
      </c>
      <c r="S36" s="50">
        <f t="shared" si="13"/>
        <v>9.6</v>
      </c>
      <c r="T36" s="50">
        <f t="shared" si="13"/>
        <v>9.6</v>
      </c>
      <c r="U36" s="50">
        <f t="shared" si="13"/>
        <v>9.6</v>
      </c>
      <c r="V36" s="50">
        <f t="shared" si="13"/>
        <v>9.6</v>
      </c>
      <c r="W36" s="50">
        <f t="shared" si="13"/>
        <v>9.6</v>
      </c>
      <c r="X36" s="50">
        <f t="shared" si="13"/>
        <v>9.6</v>
      </c>
      <c r="Y36" s="50">
        <f t="shared" si="13"/>
        <v>9.6</v>
      </c>
      <c r="Z36" s="50">
        <f t="shared" si="13"/>
        <v>9.6</v>
      </c>
      <c r="AA36" s="50">
        <f t="shared" si="13"/>
        <v>9.6</v>
      </c>
      <c r="AB36" s="49">
        <f t="shared" si="13"/>
        <v>9.6</v>
      </c>
      <c r="AC36" s="50">
        <f t="shared" si="13"/>
        <v>6.72</v>
      </c>
      <c r="AD36" s="32"/>
      <c r="AE36" s="32"/>
      <c r="AF36" s="32"/>
      <c r="AG36" s="32"/>
      <c r="AH36" s="32"/>
    </row>
    <row r="37" spans="1:34" x14ac:dyDescent="0.2">
      <c r="A37" s="337" t="s">
        <v>125</v>
      </c>
      <c r="B37" s="353">
        <f>B34*$B$2</f>
        <v>5.4599495495495489</v>
      </c>
      <c r="C37" s="353">
        <f t="shared" ref="C37:AC37" si="14">C34*$B$2</f>
        <v>5.4599495495495489</v>
      </c>
      <c r="D37" s="353">
        <f t="shared" si="14"/>
        <v>5.4599495495495489</v>
      </c>
      <c r="E37" s="353">
        <f t="shared" si="14"/>
        <v>5.4599495495495489</v>
      </c>
      <c r="F37" s="353">
        <f t="shared" si="14"/>
        <v>5.4599495495495489</v>
      </c>
      <c r="G37" s="353">
        <f t="shared" si="14"/>
        <v>5.4599495495495489</v>
      </c>
      <c r="H37" s="353">
        <f t="shared" si="14"/>
        <v>6.2399423423423421</v>
      </c>
      <c r="I37" s="353">
        <f t="shared" si="14"/>
        <v>6.2399423423423421</v>
      </c>
      <c r="J37" s="353">
        <f t="shared" si="14"/>
        <v>6.2399423423423421</v>
      </c>
      <c r="K37" s="353">
        <f t="shared" si="14"/>
        <v>7.0199351351351353</v>
      </c>
      <c r="L37" s="353">
        <f t="shared" si="14"/>
        <v>7.0199351351351353</v>
      </c>
      <c r="M37" s="353">
        <f t="shared" si="14"/>
        <v>7.0199351351351353</v>
      </c>
      <c r="N37" s="353">
        <f t="shared" si="14"/>
        <v>7.7999279279279268</v>
      </c>
      <c r="O37" s="353">
        <f t="shared" si="14"/>
        <v>7.7999279279279268</v>
      </c>
      <c r="P37" s="353">
        <f t="shared" si="14"/>
        <v>7.7999279279279268</v>
      </c>
      <c r="Q37" s="353">
        <f t="shared" si="14"/>
        <v>7.7999279279279268</v>
      </c>
      <c r="R37" s="353">
        <f t="shared" si="14"/>
        <v>7.7999279279279268</v>
      </c>
      <c r="S37" s="353">
        <f t="shared" si="14"/>
        <v>7.7999279279279268</v>
      </c>
      <c r="T37" s="353">
        <f t="shared" si="14"/>
        <v>7.7999279279279268</v>
      </c>
      <c r="U37" s="353">
        <f t="shared" si="14"/>
        <v>7.7999279279279268</v>
      </c>
      <c r="V37" s="353">
        <f t="shared" si="14"/>
        <v>7.7999279279279268</v>
      </c>
      <c r="W37" s="353">
        <f t="shared" si="14"/>
        <v>7.7999279279279268</v>
      </c>
      <c r="X37" s="353">
        <f t="shared" si="14"/>
        <v>7.7999279279279268</v>
      </c>
      <c r="Y37" s="353">
        <f t="shared" si="14"/>
        <v>7.7999279279279268</v>
      </c>
      <c r="Z37" s="353">
        <f t="shared" si="14"/>
        <v>7.7999279279279268</v>
      </c>
      <c r="AA37" s="353">
        <f t="shared" si="14"/>
        <v>7.7999279279279268</v>
      </c>
      <c r="AB37" s="353">
        <f t="shared" si="14"/>
        <v>7.7999279279279268</v>
      </c>
      <c r="AC37" s="353">
        <f t="shared" si="14"/>
        <v>5.4599495495495489</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4.6708237837837823</v>
      </c>
      <c r="C39" s="314">
        <f t="shared" ref="C39:AC39" si="15">C$36*$B124</f>
        <v>4.6708237837837823</v>
      </c>
      <c r="D39" s="314">
        <f t="shared" si="15"/>
        <v>4.6708237837837823</v>
      </c>
      <c r="E39" s="314">
        <f t="shared" si="15"/>
        <v>4.6708237837837823</v>
      </c>
      <c r="F39" s="314">
        <f t="shared" si="15"/>
        <v>4.6708237837837823</v>
      </c>
      <c r="G39" s="314">
        <f t="shared" si="15"/>
        <v>4.6708237837837823</v>
      </c>
      <c r="H39" s="314">
        <f t="shared" si="15"/>
        <v>5.3380843243243223</v>
      </c>
      <c r="I39" s="314">
        <f t="shared" si="15"/>
        <v>5.3380843243243223</v>
      </c>
      <c r="J39" s="314">
        <f t="shared" si="15"/>
        <v>5.3380843243243223</v>
      </c>
      <c r="K39" s="314">
        <f t="shared" si="15"/>
        <v>6.0053448648648633</v>
      </c>
      <c r="L39" s="314">
        <f t="shared" si="15"/>
        <v>6.0053448648648633</v>
      </c>
      <c r="M39" s="314">
        <f t="shared" si="15"/>
        <v>6.0053448648648633</v>
      </c>
      <c r="N39" s="314">
        <f t="shared" si="15"/>
        <v>6.6726054054054034</v>
      </c>
      <c r="O39" s="314">
        <f t="shared" si="15"/>
        <v>6.6726054054054034</v>
      </c>
      <c r="P39" s="314">
        <f t="shared" si="15"/>
        <v>6.6726054054054034</v>
      </c>
      <c r="Q39" s="314">
        <f t="shared" si="15"/>
        <v>6.6726054054054034</v>
      </c>
      <c r="R39" s="314">
        <f t="shared" si="15"/>
        <v>6.6726054054054034</v>
      </c>
      <c r="S39" s="314">
        <f t="shared" si="15"/>
        <v>6.6726054054054034</v>
      </c>
      <c r="T39" s="314">
        <f t="shared" si="15"/>
        <v>6.6726054054054034</v>
      </c>
      <c r="U39" s="314">
        <f t="shared" si="15"/>
        <v>6.6726054054054034</v>
      </c>
      <c r="V39" s="314">
        <f t="shared" si="15"/>
        <v>6.6726054054054034</v>
      </c>
      <c r="W39" s="314">
        <f t="shared" si="15"/>
        <v>6.6726054054054034</v>
      </c>
      <c r="X39" s="314">
        <f t="shared" si="15"/>
        <v>6.6726054054054034</v>
      </c>
      <c r="Y39" s="314">
        <f t="shared" si="15"/>
        <v>6.6726054054054034</v>
      </c>
      <c r="Z39" s="314">
        <f t="shared" si="15"/>
        <v>6.6726054054054034</v>
      </c>
      <c r="AA39" s="314">
        <f t="shared" si="15"/>
        <v>6.6726054054054034</v>
      </c>
      <c r="AB39" s="314">
        <f t="shared" si="15"/>
        <v>6.6726054054054034</v>
      </c>
      <c r="AC39" s="314">
        <f t="shared" si="15"/>
        <v>4.6708237837837823</v>
      </c>
      <c r="AD39" s="271"/>
      <c r="AE39" s="271"/>
    </row>
    <row r="40" spans="1:34" s="308" customFormat="1" ht="12.75" x14ac:dyDescent="0.2">
      <c r="A40" s="326" t="s">
        <v>128</v>
      </c>
      <c r="B40" s="314">
        <f t="shared" ref="B40:AC48" si="16">B$36*$B125</f>
        <v>1.0810118918918916</v>
      </c>
      <c r="C40" s="314">
        <f t="shared" si="16"/>
        <v>1.0810118918918916</v>
      </c>
      <c r="D40" s="314">
        <f t="shared" si="16"/>
        <v>1.0810118918918916</v>
      </c>
      <c r="E40" s="314">
        <f t="shared" si="16"/>
        <v>1.0810118918918916</v>
      </c>
      <c r="F40" s="314">
        <f t="shared" si="16"/>
        <v>1.0810118918918916</v>
      </c>
      <c r="G40" s="314">
        <f t="shared" si="16"/>
        <v>1.0810118918918916</v>
      </c>
      <c r="H40" s="314">
        <f t="shared" si="16"/>
        <v>1.2354421621621618</v>
      </c>
      <c r="I40" s="314">
        <f t="shared" si="16"/>
        <v>1.2354421621621618</v>
      </c>
      <c r="J40" s="314">
        <f t="shared" si="16"/>
        <v>1.2354421621621618</v>
      </c>
      <c r="K40" s="314">
        <f t="shared" si="16"/>
        <v>1.3898724324324323</v>
      </c>
      <c r="L40" s="314">
        <f t="shared" si="16"/>
        <v>1.3898724324324323</v>
      </c>
      <c r="M40" s="314">
        <f t="shared" si="16"/>
        <v>1.3898724324324323</v>
      </c>
      <c r="N40" s="314">
        <f t="shared" si="16"/>
        <v>1.5443027027027025</v>
      </c>
      <c r="O40" s="314">
        <f t="shared" si="16"/>
        <v>1.5443027027027025</v>
      </c>
      <c r="P40" s="314">
        <f t="shared" si="16"/>
        <v>1.5443027027027025</v>
      </c>
      <c r="Q40" s="314">
        <f t="shared" si="16"/>
        <v>1.5443027027027025</v>
      </c>
      <c r="R40" s="314">
        <f t="shared" si="16"/>
        <v>1.5443027027027025</v>
      </c>
      <c r="S40" s="314">
        <f t="shared" si="16"/>
        <v>1.5443027027027025</v>
      </c>
      <c r="T40" s="314">
        <f t="shared" si="16"/>
        <v>1.5443027027027025</v>
      </c>
      <c r="U40" s="314">
        <f t="shared" si="16"/>
        <v>1.5443027027027025</v>
      </c>
      <c r="V40" s="314">
        <f t="shared" si="16"/>
        <v>1.5443027027027025</v>
      </c>
      <c r="W40" s="314">
        <f t="shared" si="16"/>
        <v>1.5443027027027025</v>
      </c>
      <c r="X40" s="314">
        <f t="shared" si="16"/>
        <v>1.5443027027027025</v>
      </c>
      <c r="Y40" s="314">
        <f t="shared" si="16"/>
        <v>1.5443027027027025</v>
      </c>
      <c r="Z40" s="314">
        <f t="shared" si="16"/>
        <v>1.5443027027027025</v>
      </c>
      <c r="AA40" s="314">
        <f t="shared" si="16"/>
        <v>1.5443027027027025</v>
      </c>
      <c r="AB40" s="314">
        <f t="shared" si="16"/>
        <v>1.5443027027027025</v>
      </c>
      <c r="AC40" s="314">
        <f t="shared" si="16"/>
        <v>1.0810118918918916</v>
      </c>
      <c r="AD40" s="271"/>
      <c r="AE40" s="271"/>
    </row>
    <row r="41" spans="1:34" s="308" customFormat="1" ht="12.75" x14ac:dyDescent="0.2">
      <c r="A41" s="326" t="s">
        <v>129</v>
      </c>
      <c r="B41" s="314">
        <f t="shared" si="16"/>
        <v>2.6933275675675672</v>
      </c>
      <c r="C41" s="314">
        <f t="shared" si="16"/>
        <v>2.6933275675675672</v>
      </c>
      <c r="D41" s="314">
        <f t="shared" si="16"/>
        <v>2.6933275675675672</v>
      </c>
      <c r="E41" s="314">
        <f t="shared" si="16"/>
        <v>2.6933275675675672</v>
      </c>
      <c r="F41" s="314">
        <f t="shared" si="16"/>
        <v>2.6933275675675672</v>
      </c>
      <c r="G41" s="314">
        <f t="shared" si="16"/>
        <v>2.6933275675675672</v>
      </c>
      <c r="H41" s="314">
        <f t="shared" si="16"/>
        <v>3.0780886486486478</v>
      </c>
      <c r="I41" s="314">
        <f t="shared" si="16"/>
        <v>3.0780886486486478</v>
      </c>
      <c r="J41" s="314">
        <f t="shared" si="16"/>
        <v>3.0780886486486478</v>
      </c>
      <c r="K41" s="314">
        <f t="shared" si="16"/>
        <v>3.4628497297297294</v>
      </c>
      <c r="L41" s="314">
        <f t="shared" si="16"/>
        <v>3.4628497297297294</v>
      </c>
      <c r="M41" s="314">
        <f t="shared" si="16"/>
        <v>3.4628497297297294</v>
      </c>
      <c r="N41" s="314">
        <f t="shared" si="16"/>
        <v>3.84761081081081</v>
      </c>
      <c r="O41" s="314">
        <f t="shared" si="16"/>
        <v>3.84761081081081</v>
      </c>
      <c r="P41" s="314">
        <f t="shared" si="16"/>
        <v>3.84761081081081</v>
      </c>
      <c r="Q41" s="314">
        <f t="shared" si="16"/>
        <v>3.84761081081081</v>
      </c>
      <c r="R41" s="314">
        <f t="shared" si="16"/>
        <v>3.84761081081081</v>
      </c>
      <c r="S41" s="314">
        <f t="shared" si="16"/>
        <v>3.84761081081081</v>
      </c>
      <c r="T41" s="314">
        <f t="shared" si="16"/>
        <v>3.84761081081081</v>
      </c>
      <c r="U41" s="314">
        <f t="shared" si="16"/>
        <v>3.84761081081081</v>
      </c>
      <c r="V41" s="314">
        <f t="shared" si="16"/>
        <v>3.84761081081081</v>
      </c>
      <c r="W41" s="314">
        <f t="shared" si="16"/>
        <v>3.84761081081081</v>
      </c>
      <c r="X41" s="314">
        <f t="shared" si="16"/>
        <v>3.84761081081081</v>
      </c>
      <c r="Y41" s="314">
        <f t="shared" si="16"/>
        <v>3.84761081081081</v>
      </c>
      <c r="Z41" s="314">
        <f t="shared" si="16"/>
        <v>3.84761081081081</v>
      </c>
      <c r="AA41" s="314">
        <f t="shared" si="16"/>
        <v>3.84761081081081</v>
      </c>
      <c r="AB41" s="314">
        <f t="shared" si="16"/>
        <v>3.84761081081081</v>
      </c>
      <c r="AC41" s="314">
        <f t="shared" si="16"/>
        <v>2.6933275675675672</v>
      </c>
      <c r="AD41" s="271"/>
      <c r="AE41" s="271"/>
    </row>
    <row r="42" spans="1:34" s="308" customFormat="1" ht="12.75" x14ac:dyDescent="0.2">
      <c r="A42" s="326" t="s">
        <v>130</v>
      </c>
      <c r="B42" s="314">
        <f t="shared" si="16"/>
        <v>4.5923632432432422</v>
      </c>
      <c r="C42" s="314">
        <f t="shared" si="16"/>
        <v>4.5923632432432422</v>
      </c>
      <c r="D42" s="314">
        <f t="shared" si="16"/>
        <v>4.5923632432432422</v>
      </c>
      <c r="E42" s="314">
        <f t="shared" si="16"/>
        <v>4.5923632432432422</v>
      </c>
      <c r="F42" s="314">
        <f t="shared" si="16"/>
        <v>4.5923632432432422</v>
      </c>
      <c r="G42" s="314">
        <f t="shared" si="16"/>
        <v>4.5923632432432422</v>
      </c>
      <c r="H42" s="314">
        <f t="shared" si="16"/>
        <v>5.2484151351351338</v>
      </c>
      <c r="I42" s="314">
        <f t="shared" si="16"/>
        <v>5.2484151351351338</v>
      </c>
      <c r="J42" s="314">
        <f t="shared" si="16"/>
        <v>5.2484151351351338</v>
      </c>
      <c r="K42" s="314">
        <f t="shared" si="16"/>
        <v>5.9044670270270263</v>
      </c>
      <c r="L42" s="314">
        <f t="shared" si="16"/>
        <v>5.9044670270270263</v>
      </c>
      <c r="M42" s="314">
        <f t="shared" si="16"/>
        <v>5.9044670270270263</v>
      </c>
      <c r="N42" s="314">
        <f t="shared" si="16"/>
        <v>6.560518918918917</v>
      </c>
      <c r="O42" s="314">
        <f t="shared" si="16"/>
        <v>6.560518918918917</v>
      </c>
      <c r="P42" s="314">
        <f t="shared" si="16"/>
        <v>6.560518918918917</v>
      </c>
      <c r="Q42" s="314">
        <f t="shared" si="16"/>
        <v>6.560518918918917</v>
      </c>
      <c r="R42" s="314">
        <f t="shared" si="16"/>
        <v>6.560518918918917</v>
      </c>
      <c r="S42" s="314">
        <f t="shared" si="16"/>
        <v>6.560518918918917</v>
      </c>
      <c r="T42" s="314">
        <f t="shared" si="16"/>
        <v>6.560518918918917</v>
      </c>
      <c r="U42" s="314">
        <f t="shared" si="16"/>
        <v>6.560518918918917</v>
      </c>
      <c r="V42" s="314">
        <f t="shared" si="16"/>
        <v>6.560518918918917</v>
      </c>
      <c r="W42" s="314">
        <f t="shared" si="16"/>
        <v>6.560518918918917</v>
      </c>
      <c r="X42" s="314">
        <f t="shared" si="16"/>
        <v>6.560518918918917</v>
      </c>
      <c r="Y42" s="314">
        <f t="shared" si="16"/>
        <v>6.560518918918917</v>
      </c>
      <c r="Z42" s="314">
        <f t="shared" si="16"/>
        <v>6.560518918918917</v>
      </c>
      <c r="AA42" s="314">
        <f t="shared" si="16"/>
        <v>6.560518918918917</v>
      </c>
      <c r="AB42" s="314">
        <f t="shared" si="16"/>
        <v>6.560518918918917</v>
      </c>
      <c r="AC42" s="314">
        <f t="shared" si="16"/>
        <v>4.5923632432432422</v>
      </c>
      <c r="AD42" s="271"/>
      <c r="AE42" s="271"/>
    </row>
    <row r="43" spans="1:34" s="308" customFormat="1" ht="12.75" x14ac:dyDescent="0.2">
      <c r="A43" s="326" t="s">
        <v>131</v>
      </c>
      <c r="B43" s="314">
        <f t="shared" si="16"/>
        <v>4.6708237837837823</v>
      </c>
      <c r="C43" s="314">
        <f t="shared" si="16"/>
        <v>4.6708237837837823</v>
      </c>
      <c r="D43" s="314">
        <f t="shared" si="16"/>
        <v>4.6708237837837823</v>
      </c>
      <c r="E43" s="314">
        <f t="shared" si="16"/>
        <v>4.6708237837837823</v>
      </c>
      <c r="F43" s="314">
        <f t="shared" si="16"/>
        <v>4.6708237837837823</v>
      </c>
      <c r="G43" s="314">
        <f t="shared" si="16"/>
        <v>4.6708237837837823</v>
      </c>
      <c r="H43" s="314">
        <f t="shared" si="16"/>
        <v>5.3380843243243223</v>
      </c>
      <c r="I43" s="314">
        <f t="shared" si="16"/>
        <v>5.3380843243243223</v>
      </c>
      <c r="J43" s="314">
        <f t="shared" si="16"/>
        <v>5.3380843243243223</v>
      </c>
      <c r="K43" s="314">
        <f t="shared" si="16"/>
        <v>6.0053448648648633</v>
      </c>
      <c r="L43" s="314">
        <f t="shared" si="16"/>
        <v>6.0053448648648633</v>
      </c>
      <c r="M43" s="314">
        <f t="shared" si="16"/>
        <v>6.0053448648648633</v>
      </c>
      <c r="N43" s="314">
        <f t="shared" si="16"/>
        <v>6.6726054054054034</v>
      </c>
      <c r="O43" s="314">
        <f t="shared" si="16"/>
        <v>6.6726054054054034</v>
      </c>
      <c r="P43" s="314">
        <f t="shared" si="16"/>
        <v>6.6726054054054034</v>
      </c>
      <c r="Q43" s="314">
        <f t="shared" si="16"/>
        <v>6.6726054054054034</v>
      </c>
      <c r="R43" s="314">
        <f t="shared" si="16"/>
        <v>6.6726054054054034</v>
      </c>
      <c r="S43" s="314">
        <f t="shared" si="16"/>
        <v>6.6726054054054034</v>
      </c>
      <c r="T43" s="314">
        <f t="shared" si="16"/>
        <v>6.6726054054054034</v>
      </c>
      <c r="U43" s="314">
        <f t="shared" si="16"/>
        <v>6.6726054054054034</v>
      </c>
      <c r="V43" s="314">
        <f t="shared" si="16"/>
        <v>6.6726054054054034</v>
      </c>
      <c r="W43" s="314">
        <f t="shared" si="16"/>
        <v>6.6726054054054034</v>
      </c>
      <c r="X43" s="314">
        <f t="shared" si="16"/>
        <v>6.6726054054054034</v>
      </c>
      <c r="Y43" s="314">
        <f t="shared" si="16"/>
        <v>6.6726054054054034</v>
      </c>
      <c r="Z43" s="314">
        <f t="shared" si="16"/>
        <v>6.6726054054054034</v>
      </c>
      <c r="AA43" s="314">
        <f t="shared" si="16"/>
        <v>6.6726054054054034</v>
      </c>
      <c r="AB43" s="314">
        <f t="shared" si="16"/>
        <v>6.6726054054054034</v>
      </c>
      <c r="AC43" s="314">
        <f t="shared" si="16"/>
        <v>4.6708237837837823</v>
      </c>
      <c r="AD43" s="271"/>
      <c r="AE43" s="271"/>
    </row>
    <row r="44" spans="1:34" s="308" customFormat="1" ht="12.75" x14ac:dyDescent="0.2">
      <c r="A44" s="326" t="s">
        <v>132</v>
      </c>
      <c r="B44" s="314">
        <f t="shared" si="16"/>
        <v>4.6708237837837823</v>
      </c>
      <c r="C44" s="314">
        <f t="shared" si="16"/>
        <v>4.6708237837837823</v>
      </c>
      <c r="D44" s="314">
        <f t="shared" si="16"/>
        <v>4.6708237837837823</v>
      </c>
      <c r="E44" s="314">
        <f t="shared" si="16"/>
        <v>4.6708237837837823</v>
      </c>
      <c r="F44" s="314">
        <f t="shared" si="16"/>
        <v>4.6708237837837823</v>
      </c>
      <c r="G44" s="314">
        <f t="shared" si="16"/>
        <v>4.6708237837837823</v>
      </c>
      <c r="H44" s="314">
        <f t="shared" si="16"/>
        <v>5.3380843243243223</v>
      </c>
      <c r="I44" s="314">
        <f t="shared" si="16"/>
        <v>5.3380843243243223</v>
      </c>
      <c r="J44" s="314">
        <f t="shared" si="16"/>
        <v>5.3380843243243223</v>
      </c>
      <c r="K44" s="314">
        <f t="shared" si="16"/>
        <v>6.0053448648648633</v>
      </c>
      <c r="L44" s="314">
        <f t="shared" si="16"/>
        <v>6.0053448648648633</v>
      </c>
      <c r="M44" s="314">
        <f t="shared" si="16"/>
        <v>6.0053448648648633</v>
      </c>
      <c r="N44" s="314">
        <f t="shared" si="16"/>
        <v>6.6726054054054034</v>
      </c>
      <c r="O44" s="314">
        <f t="shared" si="16"/>
        <v>6.6726054054054034</v>
      </c>
      <c r="P44" s="314">
        <f t="shared" si="16"/>
        <v>6.6726054054054034</v>
      </c>
      <c r="Q44" s="314">
        <f t="shared" si="16"/>
        <v>6.6726054054054034</v>
      </c>
      <c r="R44" s="314">
        <f t="shared" si="16"/>
        <v>6.6726054054054034</v>
      </c>
      <c r="S44" s="314">
        <f t="shared" si="16"/>
        <v>6.6726054054054034</v>
      </c>
      <c r="T44" s="314">
        <f t="shared" si="16"/>
        <v>6.6726054054054034</v>
      </c>
      <c r="U44" s="314">
        <f t="shared" si="16"/>
        <v>6.6726054054054034</v>
      </c>
      <c r="V44" s="314">
        <f t="shared" si="16"/>
        <v>6.6726054054054034</v>
      </c>
      <c r="W44" s="314">
        <f t="shared" si="16"/>
        <v>6.6726054054054034</v>
      </c>
      <c r="X44" s="314">
        <f t="shared" si="16"/>
        <v>6.6726054054054034</v>
      </c>
      <c r="Y44" s="314">
        <f t="shared" si="16"/>
        <v>6.6726054054054034</v>
      </c>
      <c r="Z44" s="314">
        <f t="shared" si="16"/>
        <v>6.6726054054054034</v>
      </c>
      <c r="AA44" s="314">
        <f t="shared" si="16"/>
        <v>6.6726054054054034</v>
      </c>
      <c r="AB44" s="314">
        <f t="shared" si="16"/>
        <v>6.6726054054054034</v>
      </c>
      <c r="AC44" s="314">
        <f t="shared" si="16"/>
        <v>4.6708237837837823</v>
      </c>
      <c r="AD44" s="271"/>
      <c r="AE44" s="271"/>
    </row>
    <row r="45" spans="1:34" s="308" customFormat="1" ht="12.75" x14ac:dyDescent="0.2">
      <c r="A45" s="326" t="s">
        <v>133</v>
      </c>
      <c r="B45" s="314">
        <f>IF(B$13="Deploy",B$36,B$36*$B130)</f>
        <v>2.3673772972972968</v>
      </c>
      <c r="C45" s="314">
        <f t="shared" ref="C45:AC47" si="17">IF(C$13="Deploy",C$36,C$36*$B130)</f>
        <v>2.3673772972972968</v>
      </c>
      <c r="D45" s="314">
        <f t="shared" si="17"/>
        <v>2.3673772972972968</v>
      </c>
      <c r="E45" s="314">
        <f t="shared" si="17"/>
        <v>2.3673772972972968</v>
      </c>
      <c r="F45" s="314">
        <f t="shared" si="17"/>
        <v>2.3673772972972968</v>
      </c>
      <c r="G45" s="314">
        <f t="shared" si="17"/>
        <v>2.3673772972972968</v>
      </c>
      <c r="H45" s="314">
        <f t="shared" si="17"/>
        <v>2.7055740540540536</v>
      </c>
      <c r="I45" s="314">
        <f t="shared" si="17"/>
        <v>2.7055740540540536</v>
      </c>
      <c r="J45" s="314">
        <f t="shared" si="17"/>
        <v>2.7055740540540536</v>
      </c>
      <c r="K45" s="314">
        <f t="shared" si="17"/>
        <v>3.0437708108108104</v>
      </c>
      <c r="L45" s="314">
        <f t="shared" si="17"/>
        <v>3.0437708108108104</v>
      </c>
      <c r="M45" s="314">
        <f t="shared" si="17"/>
        <v>3.0437708108108104</v>
      </c>
      <c r="N45" s="314">
        <f t="shared" si="17"/>
        <v>3.3819675675675671</v>
      </c>
      <c r="O45" s="314">
        <f t="shared" si="17"/>
        <v>3.3819675675675671</v>
      </c>
      <c r="P45" s="314">
        <f t="shared" si="17"/>
        <v>3.3819675675675671</v>
      </c>
      <c r="Q45" s="314">
        <f t="shared" si="17"/>
        <v>3.3819675675675671</v>
      </c>
      <c r="R45" s="314">
        <f t="shared" si="17"/>
        <v>9.6</v>
      </c>
      <c r="S45" s="314">
        <f t="shared" si="17"/>
        <v>9.6</v>
      </c>
      <c r="T45" s="314">
        <f t="shared" si="17"/>
        <v>9.6</v>
      </c>
      <c r="U45" s="314">
        <f t="shared" si="17"/>
        <v>9.6</v>
      </c>
      <c r="V45" s="314">
        <f t="shared" si="17"/>
        <v>9.6</v>
      </c>
      <c r="W45" s="314">
        <f t="shared" si="17"/>
        <v>9.6</v>
      </c>
      <c r="X45" s="314">
        <f t="shared" si="17"/>
        <v>3.3819675675675671</v>
      </c>
      <c r="Y45" s="314">
        <f t="shared" si="17"/>
        <v>3.3819675675675671</v>
      </c>
      <c r="Z45" s="314">
        <f t="shared" si="17"/>
        <v>3.3819675675675671</v>
      </c>
      <c r="AA45" s="314">
        <f t="shared" si="17"/>
        <v>3.3819675675675671</v>
      </c>
      <c r="AB45" s="314">
        <f t="shared" si="17"/>
        <v>3.3819675675675671</v>
      </c>
      <c r="AC45" s="314">
        <f t="shared" si="17"/>
        <v>2.3673772972972968</v>
      </c>
      <c r="AD45" s="271"/>
      <c r="AE45" s="271"/>
    </row>
    <row r="46" spans="1:34" s="308" customFormat="1" ht="12.75" x14ac:dyDescent="0.2">
      <c r="A46" s="326" t="s">
        <v>134</v>
      </c>
      <c r="B46" s="314">
        <f t="shared" si="16"/>
        <v>4.9890248648648647</v>
      </c>
      <c r="C46" s="314">
        <f t="shared" si="16"/>
        <v>4.9890248648648647</v>
      </c>
      <c r="D46" s="314">
        <f t="shared" si="16"/>
        <v>4.9890248648648647</v>
      </c>
      <c r="E46" s="314">
        <f t="shared" si="16"/>
        <v>4.9890248648648647</v>
      </c>
      <c r="F46" s="314">
        <f t="shared" si="16"/>
        <v>4.9890248648648647</v>
      </c>
      <c r="G46" s="314">
        <f t="shared" si="16"/>
        <v>4.9890248648648647</v>
      </c>
      <c r="H46" s="314">
        <f t="shared" si="16"/>
        <v>5.7017427027027017</v>
      </c>
      <c r="I46" s="314">
        <f t="shared" si="16"/>
        <v>5.7017427027027017</v>
      </c>
      <c r="J46" s="314">
        <f t="shared" si="16"/>
        <v>5.7017427027027017</v>
      </c>
      <c r="K46" s="314">
        <f t="shared" si="16"/>
        <v>6.4144605405405404</v>
      </c>
      <c r="L46" s="314">
        <f t="shared" si="16"/>
        <v>6.4144605405405404</v>
      </c>
      <c r="M46" s="314">
        <f t="shared" si="16"/>
        <v>6.4144605405405404</v>
      </c>
      <c r="N46" s="314">
        <f t="shared" si="16"/>
        <v>7.1271783783783773</v>
      </c>
      <c r="O46" s="314">
        <f t="shared" si="16"/>
        <v>7.1271783783783773</v>
      </c>
      <c r="P46" s="314">
        <f t="shared" si="16"/>
        <v>7.1271783783783773</v>
      </c>
      <c r="Q46" s="314">
        <f t="shared" si="16"/>
        <v>7.1271783783783773</v>
      </c>
      <c r="R46" s="314">
        <f t="shared" si="16"/>
        <v>7.1271783783783773</v>
      </c>
      <c r="S46" s="314">
        <f t="shared" si="16"/>
        <v>7.1271783783783773</v>
      </c>
      <c r="T46" s="314">
        <f t="shared" si="16"/>
        <v>7.1271783783783773</v>
      </c>
      <c r="U46" s="314">
        <f t="shared" si="16"/>
        <v>7.1271783783783773</v>
      </c>
      <c r="V46" s="314">
        <f t="shared" si="16"/>
        <v>7.1271783783783773</v>
      </c>
      <c r="W46" s="314">
        <f t="shared" si="16"/>
        <v>7.1271783783783773</v>
      </c>
      <c r="X46" s="314">
        <f t="shared" si="16"/>
        <v>7.1271783783783773</v>
      </c>
      <c r="Y46" s="314">
        <f t="shared" si="16"/>
        <v>7.1271783783783773</v>
      </c>
      <c r="Z46" s="314">
        <f t="shared" si="16"/>
        <v>7.1271783783783773</v>
      </c>
      <c r="AA46" s="314">
        <f t="shared" si="16"/>
        <v>7.1271783783783773</v>
      </c>
      <c r="AB46" s="314">
        <f t="shared" si="16"/>
        <v>7.1271783783783773</v>
      </c>
      <c r="AC46" s="314">
        <f t="shared" si="16"/>
        <v>4.9890248648648647</v>
      </c>
      <c r="AD46" s="271"/>
      <c r="AE46" s="271"/>
    </row>
    <row r="47" spans="1:34" s="308" customFormat="1" ht="12.75" x14ac:dyDescent="0.2">
      <c r="A47" s="326" t="s">
        <v>135</v>
      </c>
      <c r="B47" s="314">
        <f>IF(B$13="Deploy",B$36,B$36*$B132)</f>
        <v>2.2082767567567565</v>
      </c>
      <c r="C47" s="314">
        <f t="shared" si="17"/>
        <v>2.2082767567567565</v>
      </c>
      <c r="D47" s="314">
        <f t="shared" si="17"/>
        <v>2.2082767567567565</v>
      </c>
      <c r="E47" s="314">
        <f t="shared" si="17"/>
        <v>2.2082767567567565</v>
      </c>
      <c r="F47" s="314">
        <f t="shared" si="17"/>
        <v>2.2082767567567565</v>
      </c>
      <c r="G47" s="314">
        <f t="shared" si="17"/>
        <v>2.2082767567567565</v>
      </c>
      <c r="H47" s="314">
        <f t="shared" si="17"/>
        <v>2.5237448648648648</v>
      </c>
      <c r="I47" s="314">
        <f t="shared" si="17"/>
        <v>2.5237448648648648</v>
      </c>
      <c r="J47" s="314">
        <f t="shared" si="17"/>
        <v>2.5237448648648648</v>
      </c>
      <c r="K47" s="314">
        <f t="shared" si="17"/>
        <v>2.8392129729729731</v>
      </c>
      <c r="L47" s="314">
        <f t="shared" si="17"/>
        <v>2.8392129729729731</v>
      </c>
      <c r="M47" s="314">
        <f t="shared" si="17"/>
        <v>2.8392129729729731</v>
      </c>
      <c r="N47" s="314">
        <f t="shared" si="17"/>
        <v>3.154681081081081</v>
      </c>
      <c r="O47" s="314">
        <f t="shared" si="17"/>
        <v>3.154681081081081</v>
      </c>
      <c r="P47" s="314">
        <f t="shared" si="17"/>
        <v>3.154681081081081</v>
      </c>
      <c r="Q47" s="314">
        <f t="shared" si="17"/>
        <v>3.154681081081081</v>
      </c>
      <c r="R47" s="314">
        <f t="shared" si="17"/>
        <v>9.6</v>
      </c>
      <c r="S47" s="314">
        <f t="shared" si="17"/>
        <v>9.6</v>
      </c>
      <c r="T47" s="314">
        <f t="shared" si="17"/>
        <v>9.6</v>
      </c>
      <c r="U47" s="314">
        <f t="shared" si="17"/>
        <v>9.6</v>
      </c>
      <c r="V47" s="314">
        <f t="shared" si="17"/>
        <v>9.6</v>
      </c>
      <c r="W47" s="314">
        <f t="shared" si="17"/>
        <v>9.6</v>
      </c>
      <c r="X47" s="314">
        <f t="shared" si="17"/>
        <v>3.154681081081081</v>
      </c>
      <c r="Y47" s="314">
        <f t="shared" si="17"/>
        <v>3.154681081081081</v>
      </c>
      <c r="Z47" s="314">
        <f t="shared" si="17"/>
        <v>3.154681081081081</v>
      </c>
      <c r="AA47" s="314">
        <f t="shared" si="17"/>
        <v>3.154681081081081</v>
      </c>
      <c r="AB47" s="314">
        <f t="shared" si="17"/>
        <v>3.154681081081081</v>
      </c>
      <c r="AC47" s="314">
        <f t="shared" si="17"/>
        <v>2.2082767567567565</v>
      </c>
      <c r="AD47" s="271"/>
      <c r="AE47" s="271"/>
    </row>
    <row r="48" spans="1:34" s="308" customFormat="1" ht="12.75" x14ac:dyDescent="0.2">
      <c r="A48" s="326" t="s">
        <v>136</v>
      </c>
      <c r="B48" s="314">
        <f t="shared" si="16"/>
        <v>6.72</v>
      </c>
      <c r="C48" s="314">
        <f t="shared" si="16"/>
        <v>6.72</v>
      </c>
      <c r="D48" s="314">
        <f t="shared" si="16"/>
        <v>6.72</v>
      </c>
      <c r="E48" s="314">
        <f t="shared" si="16"/>
        <v>6.72</v>
      </c>
      <c r="F48" s="314">
        <f t="shared" si="16"/>
        <v>6.72</v>
      </c>
      <c r="G48" s="314">
        <f t="shared" si="16"/>
        <v>6.72</v>
      </c>
      <c r="H48" s="314">
        <f t="shared" si="16"/>
        <v>7.68</v>
      </c>
      <c r="I48" s="314">
        <f t="shared" si="16"/>
        <v>7.68</v>
      </c>
      <c r="J48" s="314">
        <f t="shared" si="16"/>
        <v>7.68</v>
      </c>
      <c r="K48" s="314">
        <f t="shared" si="16"/>
        <v>8.64</v>
      </c>
      <c r="L48" s="314">
        <f t="shared" si="16"/>
        <v>8.64</v>
      </c>
      <c r="M48" s="314">
        <f t="shared" si="16"/>
        <v>8.64</v>
      </c>
      <c r="N48" s="314">
        <f t="shared" si="16"/>
        <v>9.6</v>
      </c>
      <c r="O48" s="314">
        <f t="shared" si="16"/>
        <v>9.6</v>
      </c>
      <c r="P48" s="314">
        <f t="shared" si="16"/>
        <v>9.6</v>
      </c>
      <c r="Q48" s="314">
        <f t="shared" si="16"/>
        <v>9.6</v>
      </c>
      <c r="R48" s="314">
        <f t="shared" si="16"/>
        <v>9.6</v>
      </c>
      <c r="S48" s="314">
        <f t="shared" si="16"/>
        <v>9.6</v>
      </c>
      <c r="T48" s="314">
        <f t="shared" si="16"/>
        <v>9.6</v>
      </c>
      <c r="U48" s="314">
        <f t="shared" si="16"/>
        <v>9.6</v>
      </c>
      <c r="V48" s="314">
        <f t="shared" si="16"/>
        <v>9.6</v>
      </c>
      <c r="W48" s="314">
        <f t="shared" si="16"/>
        <v>9.6</v>
      </c>
      <c r="X48" s="314">
        <f t="shared" si="16"/>
        <v>9.6</v>
      </c>
      <c r="Y48" s="314">
        <f t="shared" si="16"/>
        <v>9.6</v>
      </c>
      <c r="Z48" s="314">
        <f t="shared" si="16"/>
        <v>9.6</v>
      </c>
      <c r="AA48" s="314">
        <f t="shared" si="16"/>
        <v>9.6</v>
      </c>
      <c r="AB48" s="314">
        <f t="shared" si="16"/>
        <v>9.6</v>
      </c>
      <c r="AC48" s="314">
        <f t="shared" si="16"/>
        <v>6.72</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3"/>
      <c r="AE49" s="272"/>
    </row>
    <row r="50" spans="1:34" x14ac:dyDescent="0.2">
      <c r="A50" s="47" t="s">
        <v>138</v>
      </c>
      <c r="B50" s="46">
        <v>5</v>
      </c>
      <c r="C50" s="46">
        <v>5</v>
      </c>
      <c r="D50" s="46">
        <v>5</v>
      </c>
      <c r="E50" s="46">
        <v>5</v>
      </c>
      <c r="F50" s="46">
        <v>5</v>
      </c>
      <c r="G50" s="46">
        <v>5</v>
      </c>
      <c r="H50" s="46">
        <v>7</v>
      </c>
      <c r="I50" s="46">
        <v>7</v>
      </c>
      <c r="J50" s="46">
        <v>7</v>
      </c>
      <c r="K50" s="46">
        <v>8</v>
      </c>
      <c r="L50" s="46">
        <v>8</v>
      </c>
      <c r="M50" s="46">
        <v>8</v>
      </c>
      <c r="N50" s="46">
        <v>9</v>
      </c>
      <c r="O50" s="46">
        <v>9</v>
      </c>
      <c r="P50" s="46">
        <v>9</v>
      </c>
      <c r="Q50" s="46">
        <v>9</v>
      </c>
      <c r="R50" s="46">
        <v>9</v>
      </c>
      <c r="S50" s="46">
        <v>9</v>
      </c>
      <c r="T50" s="46">
        <v>9</v>
      </c>
      <c r="U50" s="46">
        <v>9</v>
      </c>
      <c r="V50" s="46">
        <v>9</v>
      </c>
      <c r="W50" s="46">
        <v>9</v>
      </c>
      <c r="X50" s="46">
        <v>9</v>
      </c>
      <c r="Y50" s="46">
        <v>9</v>
      </c>
      <c r="Z50" s="46">
        <v>9</v>
      </c>
      <c r="AA50" s="46">
        <v>9</v>
      </c>
      <c r="AB50" s="345">
        <v>9</v>
      </c>
      <c r="AC50" s="96">
        <v>5</v>
      </c>
      <c r="AD50" s="48"/>
      <c r="AE50" s="48"/>
      <c r="AF50" s="48"/>
      <c r="AG50" s="48"/>
      <c r="AH50" s="48"/>
    </row>
    <row r="51" spans="1:34" x14ac:dyDescent="0.2">
      <c r="A51" s="47" t="s">
        <v>139</v>
      </c>
      <c r="B51" s="46">
        <f t="shared" ref="B51:AC51" si="18">ROUND(1*B50,2)</f>
        <v>5</v>
      </c>
      <c r="C51" s="46">
        <f t="shared" si="18"/>
        <v>5</v>
      </c>
      <c r="D51" s="46">
        <f t="shared" si="18"/>
        <v>5</v>
      </c>
      <c r="E51" s="46">
        <f t="shared" si="18"/>
        <v>5</v>
      </c>
      <c r="F51" s="46">
        <f t="shared" si="18"/>
        <v>5</v>
      </c>
      <c r="G51" s="46">
        <f t="shared" si="18"/>
        <v>5</v>
      </c>
      <c r="H51" s="46">
        <f t="shared" si="18"/>
        <v>7</v>
      </c>
      <c r="I51" s="46">
        <f t="shared" si="18"/>
        <v>7</v>
      </c>
      <c r="J51" s="46">
        <f t="shared" si="18"/>
        <v>7</v>
      </c>
      <c r="K51" s="46">
        <f t="shared" si="18"/>
        <v>8</v>
      </c>
      <c r="L51" s="46">
        <f t="shared" si="18"/>
        <v>8</v>
      </c>
      <c r="M51" s="46">
        <f t="shared" si="18"/>
        <v>8</v>
      </c>
      <c r="N51" s="46">
        <f t="shared" si="18"/>
        <v>9</v>
      </c>
      <c r="O51" s="46">
        <f t="shared" si="18"/>
        <v>9</v>
      </c>
      <c r="P51" s="46">
        <f t="shared" si="18"/>
        <v>9</v>
      </c>
      <c r="Q51" s="46">
        <f t="shared" si="18"/>
        <v>9</v>
      </c>
      <c r="R51" s="46">
        <f t="shared" si="18"/>
        <v>9</v>
      </c>
      <c r="S51" s="46">
        <f t="shared" si="18"/>
        <v>9</v>
      </c>
      <c r="T51" s="46">
        <f t="shared" si="18"/>
        <v>9</v>
      </c>
      <c r="U51" s="46">
        <f t="shared" si="18"/>
        <v>9</v>
      </c>
      <c r="V51" s="46">
        <f t="shared" si="18"/>
        <v>9</v>
      </c>
      <c r="W51" s="46">
        <f t="shared" si="18"/>
        <v>9</v>
      </c>
      <c r="X51" s="46">
        <f t="shared" si="18"/>
        <v>9</v>
      </c>
      <c r="Y51" s="46">
        <f t="shared" si="18"/>
        <v>9</v>
      </c>
      <c r="Z51" s="46">
        <f t="shared" si="18"/>
        <v>9</v>
      </c>
      <c r="AA51" s="46">
        <f t="shared" si="18"/>
        <v>9</v>
      </c>
      <c r="AB51" s="345">
        <f t="shared" si="18"/>
        <v>9</v>
      </c>
      <c r="AC51" s="96">
        <f t="shared" si="18"/>
        <v>5</v>
      </c>
      <c r="AF51" s="32"/>
      <c r="AG51" s="32"/>
      <c r="AH51" s="32"/>
    </row>
    <row r="52" spans="1:34" s="15" customFormat="1" x14ac:dyDescent="0.2">
      <c r="A52" s="43" t="s">
        <v>140</v>
      </c>
      <c r="B52" s="98">
        <v>0</v>
      </c>
      <c r="C52" s="98">
        <v>0</v>
      </c>
      <c r="D52" s="98">
        <v>0</v>
      </c>
      <c r="E52" s="98">
        <v>0</v>
      </c>
      <c r="F52" s="98">
        <v>0</v>
      </c>
      <c r="G52" s="98">
        <v>0</v>
      </c>
      <c r="H52" s="98">
        <v>0</v>
      </c>
      <c r="I52" s="98">
        <v>0</v>
      </c>
      <c r="J52" s="98">
        <v>0</v>
      </c>
      <c r="K52" s="98">
        <v>0</v>
      </c>
      <c r="L52" s="98">
        <v>0</v>
      </c>
      <c r="M52" s="98">
        <v>0</v>
      </c>
      <c r="N52" s="98">
        <v>0</v>
      </c>
      <c r="O52" s="98">
        <v>0</v>
      </c>
      <c r="P52" s="98">
        <v>0</v>
      </c>
      <c r="Q52" s="98">
        <v>0</v>
      </c>
      <c r="R52" s="98">
        <v>0</v>
      </c>
      <c r="S52" s="98">
        <v>0</v>
      </c>
      <c r="T52" s="98">
        <v>0</v>
      </c>
      <c r="U52" s="98">
        <v>0</v>
      </c>
      <c r="V52" s="98">
        <v>0</v>
      </c>
      <c r="W52" s="98">
        <v>0</v>
      </c>
      <c r="X52" s="98">
        <v>0</v>
      </c>
      <c r="Y52" s="98">
        <v>0</v>
      </c>
      <c r="Z52" s="98">
        <v>0</v>
      </c>
      <c r="AA52" s="98">
        <v>0</v>
      </c>
      <c r="AB52" s="343">
        <v>0</v>
      </c>
      <c r="AC52" s="98">
        <v>0</v>
      </c>
      <c r="AF52" s="32"/>
      <c r="AG52" s="32"/>
      <c r="AH52" s="32"/>
    </row>
    <row r="53" spans="1:34" s="15" customFormat="1" x14ac:dyDescent="0.2">
      <c r="A53" s="43" t="s">
        <v>141</v>
      </c>
      <c r="B53" s="99">
        <v>0</v>
      </c>
      <c r="C53" s="99">
        <v>0</v>
      </c>
      <c r="D53" s="99">
        <v>0</v>
      </c>
      <c r="E53" s="99">
        <v>0</v>
      </c>
      <c r="F53" s="99">
        <v>0</v>
      </c>
      <c r="G53" s="99">
        <v>0</v>
      </c>
      <c r="H53" s="99">
        <v>0</v>
      </c>
      <c r="I53" s="99">
        <v>0</v>
      </c>
      <c r="J53" s="99">
        <v>0</v>
      </c>
      <c r="K53" s="99">
        <v>0</v>
      </c>
      <c r="L53" s="99">
        <v>0</v>
      </c>
      <c r="M53" s="99">
        <v>0</v>
      </c>
      <c r="N53" s="99">
        <v>0</v>
      </c>
      <c r="O53" s="99">
        <v>0</v>
      </c>
      <c r="P53" s="99">
        <v>0</v>
      </c>
      <c r="Q53" s="99">
        <v>0</v>
      </c>
      <c r="R53" s="99">
        <v>0</v>
      </c>
      <c r="S53" s="99">
        <v>0</v>
      </c>
      <c r="T53" s="99">
        <v>0</v>
      </c>
      <c r="U53" s="99">
        <v>0</v>
      </c>
      <c r="V53" s="99">
        <v>0</v>
      </c>
      <c r="W53" s="99">
        <v>0</v>
      </c>
      <c r="X53" s="99">
        <v>0</v>
      </c>
      <c r="Y53" s="99">
        <v>0</v>
      </c>
      <c r="Z53" s="99">
        <v>0</v>
      </c>
      <c r="AA53" s="99">
        <v>0</v>
      </c>
      <c r="AB53" s="344">
        <v>0</v>
      </c>
      <c r="AC53" s="96">
        <v>0</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22"/>
      <c r="AF54" s="18"/>
      <c r="AG54" s="18"/>
      <c r="AH54" s="18"/>
    </row>
    <row r="55" spans="1:34" x14ac:dyDescent="0.2">
      <c r="A55" s="51" t="str">
        <f t="shared" ref="A55:A63" si="19">A85</f>
        <v>Pilot Upper Limit</v>
      </c>
      <c r="B55" s="35">
        <f>$B$85</f>
        <v>18</v>
      </c>
      <c r="C55" s="35">
        <f t="shared" ref="C55:AC55" si="20">$B$85</f>
        <v>18</v>
      </c>
      <c r="D55" s="35">
        <f t="shared" si="20"/>
        <v>18</v>
      </c>
      <c r="E55" s="35">
        <f t="shared" si="20"/>
        <v>18</v>
      </c>
      <c r="F55" s="35">
        <f t="shared" si="20"/>
        <v>18</v>
      </c>
      <c r="G55" s="35">
        <f t="shared" si="20"/>
        <v>18</v>
      </c>
      <c r="H55" s="35">
        <f t="shared" si="20"/>
        <v>18</v>
      </c>
      <c r="I55" s="35">
        <f t="shared" si="20"/>
        <v>18</v>
      </c>
      <c r="J55" s="35">
        <f t="shared" si="20"/>
        <v>18</v>
      </c>
      <c r="K55" s="35">
        <f t="shared" si="20"/>
        <v>18</v>
      </c>
      <c r="L55" s="35">
        <f t="shared" si="20"/>
        <v>18</v>
      </c>
      <c r="M55" s="35">
        <f t="shared" si="20"/>
        <v>18</v>
      </c>
      <c r="N55" s="35">
        <f t="shared" si="20"/>
        <v>18</v>
      </c>
      <c r="O55" s="35">
        <f t="shared" si="20"/>
        <v>18</v>
      </c>
      <c r="P55" s="35">
        <f t="shared" si="20"/>
        <v>18</v>
      </c>
      <c r="Q55" s="35">
        <f t="shared" si="20"/>
        <v>18</v>
      </c>
      <c r="R55" s="35">
        <f t="shared" si="20"/>
        <v>18</v>
      </c>
      <c r="S55" s="35">
        <f t="shared" si="20"/>
        <v>18</v>
      </c>
      <c r="T55" s="35">
        <f t="shared" si="20"/>
        <v>18</v>
      </c>
      <c r="U55" s="35">
        <f t="shared" si="20"/>
        <v>18</v>
      </c>
      <c r="V55" s="35">
        <f t="shared" si="20"/>
        <v>18</v>
      </c>
      <c r="W55" s="35">
        <f t="shared" si="20"/>
        <v>18</v>
      </c>
      <c r="X55" s="35">
        <f t="shared" si="20"/>
        <v>18</v>
      </c>
      <c r="Y55" s="35">
        <f t="shared" si="20"/>
        <v>18</v>
      </c>
      <c r="Z55" s="35">
        <f t="shared" si="20"/>
        <v>18</v>
      </c>
      <c r="AA55" s="35">
        <f t="shared" si="20"/>
        <v>18</v>
      </c>
      <c r="AB55" s="339">
        <f t="shared" si="20"/>
        <v>18</v>
      </c>
      <c r="AC55" s="115">
        <f t="shared" si="20"/>
        <v>18</v>
      </c>
    </row>
    <row r="56" spans="1:34" x14ac:dyDescent="0.2">
      <c r="A56" s="34" t="str">
        <f t="shared" si="19"/>
        <v>Pilot Lower Limit</v>
      </c>
      <c r="B56" s="33">
        <f>IF(B76&lt;80,12,IF(AND(B76&gt;=80,B76&lt;90),14,$B$86))</f>
        <v>12</v>
      </c>
      <c r="C56" s="33">
        <f t="shared" ref="C56:AC56" si="21">IF(C76&lt;80,12,IF(AND(C76&gt;=80,C76&lt;90),14,$B$86))</f>
        <v>12</v>
      </c>
      <c r="D56" s="33">
        <f t="shared" si="21"/>
        <v>12</v>
      </c>
      <c r="E56" s="33">
        <f t="shared" si="21"/>
        <v>12</v>
      </c>
      <c r="F56" s="33">
        <f t="shared" si="21"/>
        <v>12</v>
      </c>
      <c r="G56" s="33">
        <f t="shared" si="21"/>
        <v>12</v>
      </c>
      <c r="H56" s="33">
        <f t="shared" si="21"/>
        <v>12</v>
      </c>
      <c r="I56" s="33">
        <f t="shared" si="21"/>
        <v>12</v>
      </c>
      <c r="J56" s="33">
        <f t="shared" si="21"/>
        <v>12</v>
      </c>
      <c r="K56" s="33">
        <f t="shared" si="21"/>
        <v>12</v>
      </c>
      <c r="L56" s="33">
        <f t="shared" si="21"/>
        <v>14</v>
      </c>
      <c r="M56" s="33">
        <f t="shared" si="21"/>
        <v>14</v>
      </c>
      <c r="N56" s="33">
        <f t="shared" si="21"/>
        <v>14</v>
      </c>
      <c r="O56" s="33">
        <f t="shared" si="21"/>
        <v>14</v>
      </c>
      <c r="P56" s="33">
        <f t="shared" si="21"/>
        <v>14</v>
      </c>
      <c r="Q56" s="33">
        <f t="shared" si="21"/>
        <v>14</v>
      </c>
      <c r="R56" s="33">
        <f t="shared" si="21"/>
        <v>18</v>
      </c>
      <c r="S56" s="33">
        <f t="shared" si="21"/>
        <v>18</v>
      </c>
      <c r="T56" s="33">
        <f t="shared" si="21"/>
        <v>18</v>
      </c>
      <c r="U56" s="33">
        <f t="shared" si="21"/>
        <v>18</v>
      </c>
      <c r="V56" s="33">
        <f t="shared" si="21"/>
        <v>18</v>
      </c>
      <c r="W56" s="33">
        <f t="shared" si="21"/>
        <v>18</v>
      </c>
      <c r="X56" s="33">
        <f t="shared" si="21"/>
        <v>18</v>
      </c>
      <c r="Y56" s="33">
        <f t="shared" si="21"/>
        <v>18</v>
      </c>
      <c r="Z56" s="33">
        <f t="shared" si="21"/>
        <v>14</v>
      </c>
      <c r="AA56" s="33">
        <f t="shared" si="21"/>
        <v>14</v>
      </c>
      <c r="AB56" s="125">
        <f t="shared" si="21"/>
        <v>14</v>
      </c>
      <c r="AC56" s="33">
        <f t="shared" si="21"/>
        <v>12</v>
      </c>
    </row>
    <row r="57" spans="1:34" x14ac:dyDescent="0.2">
      <c r="A57" s="34" t="str">
        <f t="shared" si="19"/>
        <v>&gt; L4 Pilots / Crews</v>
      </c>
      <c r="B57" s="33">
        <f t="shared" ref="B57:AC57" si="22">ROUNDUP(IF(B$13="Deploy",MAX((B$79/100)*$B87,$B87),(B$79/100)*$B87),0)</f>
        <v>2</v>
      </c>
      <c r="C57" s="33">
        <f t="shared" si="22"/>
        <v>2</v>
      </c>
      <c r="D57" s="33">
        <f t="shared" si="22"/>
        <v>2</v>
      </c>
      <c r="E57" s="33">
        <f t="shared" si="22"/>
        <v>2</v>
      </c>
      <c r="F57" s="33">
        <f t="shared" si="22"/>
        <v>2</v>
      </c>
      <c r="G57" s="33">
        <f t="shared" si="22"/>
        <v>2</v>
      </c>
      <c r="H57" s="33">
        <f t="shared" si="22"/>
        <v>3</v>
      </c>
      <c r="I57" s="33">
        <f t="shared" si="22"/>
        <v>3</v>
      </c>
      <c r="J57" s="33">
        <f t="shared" si="22"/>
        <v>4</v>
      </c>
      <c r="K57" s="33">
        <f t="shared" si="22"/>
        <v>4</v>
      </c>
      <c r="L57" s="33">
        <f t="shared" si="22"/>
        <v>4</v>
      </c>
      <c r="M57" s="33">
        <f t="shared" si="22"/>
        <v>5</v>
      </c>
      <c r="N57" s="33">
        <f t="shared" si="22"/>
        <v>5</v>
      </c>
      <c r="O57" s="33">
        <f t="shared" si="22"/>
        <v>5</v>
      </c>
      <c r="P57" s="33">
        <f t="shared" si="22"/>
        <v>5</v>
      </c>
      <c r="Q57" s="33">
        <f t="shared" si="22"/>
        <v>5</v>
      </c>
      <c r="R57" s="33">
        <f t="shared" si="22"/>
        <v>5</v>
      </c>
      <c r="S57" s="33">
        <f t="shared" si="22"/>
        <v>5</v>
      </c>
      <c r="T57" s="33">
        <f t="shared" si="22"/>
        <v>5</v>
      </c>
      <c r="U57" s="33">
        <f t="shared" si="22"/>
        <v>5</v>
      </c>
      <c r="V57" s="33">
        <f t="shared" si="22"/>
        <v>5</v>
      </c>
      <c r="W57" s="33">
        <f t="shared" si="22"/>
        <v>5</v>
      </c>
      <c r="X57" s="33">
        <f t="shared" si="22"/>
        <v>5</v>
      </c>
      <c r="Y57" s="33">
        <f t="shared" si="22"/>
        <v>5</v>
      </c>
      <c r="Z57" s="33">
        <f t="shared" si="22"/>
        <v>5</v>
      </c>
      <c r="AA57" s="33">
        <f t="shared" si="22"/>
        <v>5</v>
      </c>
      <c r="AB57" s="125">
        <f t="shared" si="22"/>
        <v>5</v>
      </c>
      <c r="AC57" s="33">
        <f t="shared" si="22"/>
        <v>2</v>
      </c>
    </row>
    <row r="58" spans="1:34" x14ac:dyDescent="0.2">
      <c r="A58" s="34" t="str">
        <f t="shared" si="19"/>
        <v>&gt; L3 Pilots / Crews</v>
      </c>
      <c r="B58" s="33">
        <f t="shared" ref="B58:AC58" si="23">ROUNDUP(IF(B$13="Deploy",MAX((B$79/100)*$B88,$B88),(B$79/100)*$B88),0)</f>
        <v>3</v>
      </c>
      <c r="C58" s="33">
        <f t="shared" si="23"/>
        <v>3</v>
      </c>
      <c r="D58" s="33">
        <f t="shared" si="23"/>
        <v>3</v>
      </c>
      <c r="E58" s="33">
        <f t="shared" si="23"/>
        <v>3</v>
      </c>
      <c r="F58" s="33">
        <f t="shared" si="23"/>
        <v>3</v>
      </c>
      <c r="G58" s="33">
        <f t="shared" si="23"/>
        <v>3</v>
      </c>
      <c r="H58" s="33">
        <f t="shared" si="23"/>
        <v>4</v>
      </c>
      <c r="I58" s="33">
        <f t="shared" si="23"/>
        <v>5</v>
      </c>
      <c r="J58" s="33">
        <f t="shared" si="23"/>
        <v>5</v>
      </c>
      <c r="K58" s="33">
        <f t="shared" si="23"/>
        <v>6</v>
      </c>
      <c r="L58" s="33">
        <f t="shared" si="23"/>
        <v>6</v>
      </c>
      <c r="M58" s="33">
        <f t="shared" si="23"/>
        <v>7</v>
      </c>
      <c r="N58" s="33">
        <f t="shared" si="23"/>
        <v>7</v>
      </c>
      <c r="O58" s="33">
        <f t="shared" si="23"/>
        <v>7</v>
      </c>
      <c r="P58" s="33">
        <f t="shared" si="23"/>
        <v>7</v>
      </c>
      <c r="Q58" s="33">
        <f t="shared" si="23"/>
        <v>7</v>
      </c>
      <c r="R58" s="33">
        <f t="shared" si="23"/>
        <v>8</v>
      </c>
      <c r="S58" s="33">
        <f t="shared" si="23"/>
        <v>8</v>
      </c>
      <c r="T58" s="33">
        <f t="shared" si="23"/>
        <v>8</v>
      </c>
      <c r="U58" s="33">
        <f t="shared" si="23"/>
        <v>8</v>
      </c>
      <c r="V58" s="33">
        <f t="shared" si="23"/>
        <v>8</v>
      </c>
      <c r="W58" s="33">
        <f t="shared" si="23"/>
        <v>8</v>
      </c>
      <c r="X58" s="33">
        <f t="shared" si="23"/>
        <v>8</v>
      </c>
      <c r="Y58" s="33">
        <f t="shared" si="23"/>
        <v>8</v>
      </c>
      <c r="Z58" s="33">
        <f t="shared" si="23"/>
        <v>7</v>
      </c>
      <c r="AA58" s="33">
        <f t="shared" si="23"/>
        <v>7</v>
      </c>
      <c r="AB58" s="125">
        <f t="shared" si="23"/>
        <v>7</v>
      </c>
      <c r="AC58" s="33">
        <f t="shared" si="23"/>
        <v>3</v>
      </c>
    </row>
    <row r="59" spans="1:34" s="21" customFormat="1" x14ac:dyDescent="0.2">
      <c r="A59" s="34" t="str">
        <f t="shared" si="19"/>
        <v>&gt; L2 Pilots / Crews</v>
      </c>
      <c r="B59" s="33">
        <f t="shared" ref="B59:AC59" si="24">ROUNDUP(IF(B$13="Deploy",MAX((B$79/100)*$B89,$B89),(B$79/100)*$B89),0)</f>
        <v>5</v>
      </c>
      <c r="C59" s="33">
        <f t="shared" si="24"/>
        <v>5</v>
      </c>
      <c r="D59" s="33">
        <f t="shared" si="24"/>
        <v>5</v>
      </c>
      <c r="E59" s="33">
        <f t="shared" si="24"/>
        <v>5</v>
      </c>
      <c r="F59" s="33">
        <f t="shared" si="24"/>
        <v>5</v>
      </c>
      <c r="G59" s="33">
        <f t="shared" si="24"/>
        <v>5</v>
      </c>
      <c r="H59" s="33">
        <f t="shared" si="24"/>
        <v>6</v>
      </c>
      <c r="I59" s="33">
        <f t="shared" si="24"/>
        <v>8</v>
      </c>
      <c r="J59" s="33">
        <f t="shared" si="24"/>
        <v>8</v>
      </c>
      <c r="K59" s="33">
        <f t="shared" si="24"/>
        <v>9</v>
      </c>
      <c r="L59" s="33">
        <f t="shared" si="24"/>
        <v>10</v>
      </c>
      <c r="M59" s="33">
        <f t="shared" si="24"/>
        <v>12</v>
      </c>
      <c r="N59" s="33">
        <f t="shared" si="24"/>
        <v>12</v>
      </c>
      <c r="O59" s="33">
        <f t="shared" si="24"/>
        <v>12</v>
      </c>
      <c r="P59" s="33">
        <f t="shared" si="24"/>
        <v>12</v>
      </c>
      <c r="Q59" s="33">
        <f t="shared" si="24"/>
        <v>12</v>
      </c>
      <c r="R59" s="33">
        <f t="shared" si="24"/>
        <v>13</v>
      </c>
      <c r="S59" s="33">
        <f t="shared" si="24"/>
        <v>13</v>
      </c>
      <c r="T59" s="33">
        <f t="shared" si="24"/>
        <v>13</v>
      </c>
      <c r="U59" s="33">
        <f t="shared" si="24"/>
        <v>13</v>
      </c>
      <c r="V59" s="33">
        <f t="shared" si="24"/>
        <v>13</v>
      </c>
      <c r="W59" s="33">
        <f t="shared" si="24"/>
        <v>13</v>
      </c>
      <c r="X59" s="33">
        <f t="shared" si="24"/>
        <v>13</v>
      </c>
      <c r="Y59" s="33">
        <f t="shared" si="24"/>
        <v>12</v>
      </c>
      <c r="Z59" s="33">
        <f t="shared" si="24"/>
        <v>12</v>
      </c>
      <c r="AA59" s="33">
        <f t="shared" si="24"/>
        <v>11</v>
      </c>
      <c r="AB59" s="125">
        <f t="shared" si="24"/>
        <v>11</v>
      </c>
      <c r="AC59" s="33">
        <f t="shared" si="24"/>
        <v>5</v>
      </c>
    </row>
    <row r="60" spans="1:34" x14ac:dyDescent="0.2">
      <c r="A60" s="34" t="str">
        <f t="shared" si="19"/>
        <v>&gt; L1 Pilots / Crews</v>
      </c>
      <c r="B60" s="33">
        <f t="shared" ref="B60:AC60" si="25">ROUNDUP(IF(B$13="Deploy",MAX((B$79/100)*$B90,$B90),(B$79/100)*$B90),0)</f>
        <v>7</v>
      </c>
      <c r="C60" s="33">
        <f t="shared" si="25"/>
        <v>7</v>
      </c>
      <c r="D60" s="33">
        <f t="shared" si="25"/>
        <v>7</v>
      </c>
      <c r="E60" s="33">
        <f t="shared" si="25"/>
        <v>7</v>
      </c>
      <c r="F60" s="33">
        <f t="shared" si="25"/>
        <v>7</v>
      </c>
      <c r="G60" s="33">
        <f t="shared" si="25"/>
        <v>7</v>
      </c>
      <c r="H60" s="33">
        <f t="shared" si="25"/>
        <v>8</v>
      </c>
      <c r="I60" s="33">
        <f t="shared" si="25"/>
        <v>10</v>
      </c>
      <c r="J60" s="33">
        <f t="shared" si="25"/>
        <v>11</v>
      </c>
      <c r="K60" s="33">
        <f t="shared" si="25"/>
        <v>11</v>
      </c>
      <c r="L60" s="33">
        <f t="shared" si="25"/>
        <v>13</v>
      </c>
      <c r="M60" s="33">
        <f t="shared" si="25"/>
        <v>15</v>
      </c>
      <c r="N60" s="33">
        <f t="shared" si="25"/>
        <v>15</v>
      </c>
      <c r="O60" s="33">
        <f t="shared" si="25"/>
        <v>15</v>
      </c>
      <c r="P60" s="33">
        <f t="shared" si="25"/>
        <v>15</v>
      </c>
      <c r="Q60" s="33">
        <f t="shared" si="25"/>
        <v>15</v>
      </c>
      <c r="R60" s="33">
        <f t="shared" si="25"/>
        <v>17</v>
      </c>
      <c r="S60" s="33">
        <f t="shared" si="25"/>
        <v>17</v>
      </c>
      <c r="T60" s="33">
        <f t="shared" si="25"/>
        <v>17</v>
      </c>
      <c r="U60" s="33">
        <f t="shared" si="25"/>
        <v>17</v>
      </c>
      <c r="V60" s="33">
        <f t="shared" si="25"/>
        <v>17</v>
      </c>
      <c r="W60" s="33">
        <f t="shared" si="25"/>
        <v>17</v>
      </c>
      <c r="X60" s="33">
        <f t="shared" si="25"/>
        <v>16</v>
      </c>
      <c r="Y60" s="33">
        <f t="shared" si="25"/>
        <v>16</v>
      </c>
      <c r="Z60" s="33">
        <f t="shared" si="25"/>
        <v>15</v>
      </c>
      <c r="AA60" s="33">
        <f t="shared" si="25"/>
        <v>15</v>
      </c>
      <c r="AB60" s="125">
        <f t="shared" si="25"/>
        <v>14</v>
      </c>
      <c r="AC60" s="33">
        <f t="shared" si="25"/>
        <v>7</v>
      </c>
    </row>
    <row r="61" spans="1:34" x14ac:dyDescent="0.2">
      <c r="A61" s="34" t="str">
        <f t="shared" si="19"/>
        <v>NVG Quals</v>
      </c>
      <c r="B61" s="33">
        <f t="shared" ref="B61:AB61" si="26">ROUNDUP(IF(B$13="Deploy",MAX((B$79/100)*$B91,$B91),(B$79/100)*$B91),0)</f>
        <v>5</v>
      </c>
      <c r="C61" s="33">
        <f t="shared" si="26"/>
        <v>5</v>
      </c>
      <c r="D61" s="33">
        <f t="shared" si="26"/>
        <v>5</v>
      </c>
      <c r="E61" s="33">
        <f t="shared" si="26"/>
        <v>5</v>
      </c>
      <c r="F61" s="33">
        <f t="shared" si="26"/>
        <v>5</v>
      </c>
      <c r="G61" s="33">
        <f t="shared" si="26"/>
        <v>5</v>
      </c>
      <c r="H61" s="33">
        <f t="shared" si="26"/>
        <v>6</v>
      </c>
      <c r="I61" s="33">
        <f t="shared" si="26"/>
        <v>7</v>
      </c>
      <c r="J61" s="33">
        <f t="shared" si="26"/>
        <v>8</v>
      </c>
      <c r="K61" s="33">
        <f t="shared" si="26"/>
        <v>8</v>
      </c>
      <c r="L61" s="33">
        <f t="shared" si="26"/>
        <v>9</v>
      </c>
      <c r="M61" s="33">
        <f t="shared" si="26"/>
        <v>11</v>
      </c>
      <c r="N61" s="33">
        <f t="shared" si="26"/>
        <v>11</v>
      </c>
      <c r="O61" s="33">
        <f t="shared" si="26"/>
        <v>11</v>
      </c>
      <c r="P61" s="33">
        <f t="shared" si="26"/>
        <v>11</v>
      </c>
      <c r="Q61" s="33">
        <f t="shared" si="26"/>
        <v>11</v>
      </c>
      <c r="R61" s="33">
        <f t="shared" si="26"/>
        <v>12</v>
      </c>
      <c r="S61" s="33">
        <f t="shared" si="26"/>
        <v>12</v>
      </c>
      <c r="T61" s="33">
        <f t="shared" si="26"/>
        <v>12</v>
      </c>
      <c r="U61" s="33">
        <f t="shared" si="26"/>
        <v>12</v>
      </c>
      <c r="V61" s="33">
        <f t="shared" si="26"/>
        <v>12</v>
      </c>
      <c r="W61" s="33">
        <f t="shared" si="26"/>
        <v>12</v>
      </c>
      <c r="X61" s="33">
        <f t="shared" si="26"/>
        <v>12</v>
      </c>
      <c r="Y61" s="33">
        <f t="shared" si="26"/>
        <v>11</v>
      </c>
      <c r="Z61" s="33">
        <f t="shared" si="26"/>
        <v>11</v>
      </c>
      <c r="AA61" s="33">
        <f t="shared" si="26"/>
        <v>11</v>
      </c>
      <c r="AB61" s="125">
        <f t="shared" si="26"/>
        <v>10</v>
      </c>
      <c r="AC61" s="33">
        <v>0</v>
      </c>
    </row>
    <row r="62" spans="1:34" x14ac:dyDescent="0.2">
      <c r="A62" s="34" t="str">
        <f t="shared" si="19"/>
        <v>JMPS SME</v>
      </c>
      <c r="B62" s="33">
        <f t="shared" ref="B62:AB62" si="27">ROUNDUP(IF(B$13="Deploy",MAX((B$79/100)*$B92,$B92),(B$79/100)*$B92),0)</f>
        <v>2</v>
      </c>
      <c r="C62" s="33">
        <f t="shared" si="27"/>
        <v>2</v>
      </c>
      <c r="D62" s="33">
        <f t="shared" si="27"/>
        <v>2</v>
      </c>
      <c r="E62" s="33">
        <f t="shared" si="27"/>
        <v>2</v>
      </c>
      <c r="F62" s="33">
        <f t="shared" si="27"/>
        <v>2</v>
      </c>
      <c r="G62" s="33">
        <f t="shared" si="27"/>
        <v>2</v>
      </c>
      <c r="H62" s="33">
        <f t="shared" si="27"/>
        <v>2</v>
      </c>
      <c r="I62" s="33">
        <f t="shared" si="27"/>
        <v>2</v>
      </c>
      <c r="J62" s="33">
        <f t="shared" si="27"/>
        <v>2</v>
      </c>
      <c r="K62" s="33">
        <f t="shared" si="27"/>
        <v>2</v>
      </c>
      <c r="L62" s="33">
        <f t="shared" si="27"/>
        <v>3</v>
      </c>
      <c r="M62" s="33">
        <f t="shared" si="27"/>
        <v>3</v>
      </c>
      <c r="N62" s="33">
        <f t="shared" si="27"/>
        <v>3</v>
      </c>
      <c r="O62" s="33">
        <f t="shared" si="27"/>
        <v>3</v>
      </c>
      <c r="P62" s="33">
        <f t="shared" si="27"/>
        <v>3</v>
      </c>
      <c r="Q62" s="33">
        <f t="shared" si="27"/>
        <v>3</v>
      </c>
      <c r="R62" s="33">
        <f t="shared" si="27"/>
        <v>3</v>
      </c>
      <c r="S62" s="33">
        <f t="shared" si="27"/>
        <v>3</v>
      </c>
      <c r="T62" s="33">
        <f t="shared" si="27"/>
        <v>3</v>
      </c>
      <c r="U62" s="33">
        <f t="shared" si="27"/>
        <v>3</v>
      </c>
      <c r="V62" s="33">
        <f t="shared" si="27"/>
        <v>3</v>
      </c>
      <c r="W62" s="33">
        <f t="shared" si="27"/>
        <v>3</v>
      </c>
      <c r="X62" s="33">
        <f t="shared" si="27"/>
        <v>3</v>
      </c>
      <c r="Y62" s="33">
        <f t="shared" si="27"/>
        <v>3</v>
      </c>
      <c r="Z62" s="33">
        <f t="shared" si="27"/>
        <v>3</v>
      </c>
      <c r="AA62" s="33">
        <f t="shared" si="27"/>
        <v>3</v>
      </c>
      <c r="AB62" s="125">
        <f t="shared" si="27"/>
        <v>3</v>
      </c>
      <c r="AC62" s="33">
        <v>0</v>
      </c>
    </row>
    <row r="63" spans="1:34" x14ac:dyDescent="0.2">
      <c r="A63" s="34" t="str">
        <f t="shared" si="19"/>
        <v>CVW Strike Leads</v>
      </c>
      <c r="B63" s="33">
        <f t="shared" ref="B63:AB63" si="28">ROUNDUP(IF(B$13="Deploy",MAX((B$79/100)*$B93,$B93),(B$79/100)*$B93),0)</f>
        <v>2</v>
      </c>
      <c r="C63" s="33">
        <f t="shared" si="28"/>
        <v>2</v>
      </c>
      <c r="D63" s="33">
        <f t="shared" si="28"/>
        <v>2</v>
      </c>
      <c r="E63" s="33">
        <f t="shared" si="28"/>
        <v>2</v>
      </c>
      <c r="F63" s="33">
        <f t="shared" si="28"/>
        <v>2</v>
      </c>
      <c r="G63" s="33">
        <f t="shared" si="28"/>
        <v>2</v>
      </c>
      <c r="H63" s="33">
        <f t="shared" si="28"/>
        <v>2</v>
      </c>
      <c r="I63" s="33">
        <f t="shared" si="28"/>
        <v>2</v>
      </c>
      <c r="J63" s="33">
        <f t="shared" si="28"/>
        <v>2</v>
      </c>
      <c r="K63" s="33">
        <f t="shared" si="28"/>
        <v>2</v>
      </c>
      <c r="L63" s="33">
        <f t="shared" si="28"/>
        <v>3</v>
      </c>
      <c r="M63" s="33">
        <f t="shared" si="28"/>
        <v>3</v>
      </c>
      <c r="N63" s="33">
        <f t="shared" si="28"/>
        <v>3</v>
      </c>
      <c r="O63" s="33">
        <f t="shared" si="28"/>
        <v>3</v>
      </c>
      <c r="P63" s="33">
        <f t="shared" si="28"/>
        <v>3</v>
      </c>
      <c r="Q63" s="33">
        <f t="shared" si="28"/>
        <v>3</v>
      </c>
      <c r="R63" s="33">
        <f t="shared" si="28"/>
        <v>3</v>
      </c>
      <c r="S63" s="33">
        <f t="shared" si="28"/>
        <v>3</v>
      </c>
      <c r="T63" s="33">
        <f t="shared" si="28"/>
        <v>3</v>
      </c>
      <c r="U63" s="33">
        <f t="shared" si="28"/>
        <v>3</v>
      </c>
      <c r="V63" s="33">
        <f t="shared" si="28"/>
        <v>3</v>
      </c>
      <c r="W63" s="33">
        <f t="shared" si="28"/>
        <v>3</v>
      </c>
      <c r="X63" s="33">
        <f t="shared" si="28"/>
        <v>3</v>
      </c>
      <c r="Y63" s="33">
        <f t="shared" si="28"/>
        <v>3</v>
      </c>
      <c r="Z63" s="33">
        <f t="shared" si="28"/>
        <v>3</v>
      </c>
      <c r="AA63" s="33">
        <f t="shared" si="28"/>
        <v>3</v>
      </c>
      <c r="AB63" s="125">
        <f t="shared" si="28"/>
        <v>3</v>
      </c>
      <c r="AC63" s="33">
        <v>0</v>
      </c>
    </row>
    <row r="64" spans="1:34" x14ac:dyDescent="0.2">
      <c r="A64" s="34" t="str">
        <f>A94</f>
        <v>Required Skilled Crews</v>
      </c>
      <c r="B64" s="33">
        <f t="shared" ref="B64:AB64" si="29">ROUNDUP(IF(B$13="Deploy",MAX((B$79/100)*$B94,$B94),(B$79/100)*$B94),0)</f>
        <v>5</v>
      </c>
      <c r="C64" s="33">
        <f t="shared" si="29"/>
        <v>5</v>
      </c>
      <c r="D64" s="33">
        <f t="shared" si="29"/>
        <v>5</v>
      </c>
      <c r="E64" s="33">
        <f t="shared" si="29"/>
        <v>5</v>
      </c>
      <c r="F64" s="33">
        <f t="shared" si="29"/>
        <v>5</v>
      </c>
      <c r="G64" s="33">
        <f t="shared" si="29"/>
        <v>5</v>
      </c>
      <c r="H64" s="33">
        <f t="shared" si="29"/>
        <v>6</v>
      </c>
      <c r="I64" s="33">
        <f t="shared" si="29"/>
        <v>8</v>
      </c>
      <c r="J64" s="33">
        <f t="shared" si="29"/>
        <v>8</v>
      </c>
      <c r="K64" s="33">
        <f t="shared" si="29"/>
        <v>9</v>
      </c>
      <c r="L64" s="33">
        <f t="shared" si="29"/>
        <v>10</v>
      </c>
      <c r="M64" s="33">
        <f t="shared" si="29"/>
        <v>12</v>
      </c>
      <c r="N64" s="33">
        <f t="shared" si="29"/>
        <v>12</v>
      </c>
      <c r="O64" s="33">
        <f t="shared" si="29"/>
        <v>12</v>
      </c>
      <c r="P64" s="33">
        <f t="shared" si="29"/>
        <v>12</v>
      </c>
      <c r="Q64" s="33">
        <f t="shared" si="29"/>
        <v>12</v>
      </c>
      <c r="R64" s="33">
        <f t="shared" si="29"/>
        <v>13</v>
      </c>
      <c r="S64" s="33">
        <f t="shared" si="29"/>
        <v>13</v>
      </c>
      <c r="T64" s="33">
        <f t="shared" si="29"/>
        <v>13</v>
      </c>
      <c r="U64" s="33">
        <f t="shared" si="29"/>
        <v>13</v>
      </c>
      <c r="V64" s="33">
        <f t="shared" si="29"/>
        <v>13</v>
      </c>
      <c r="W64" s="33">
        <f t="shared" si="29"/>
        <v>13</v>
      </c>
      <c r="X64" s="33">
        <f t="shared" si="29"/>
        <v>13</v>
      </c>
      <c r="Y64" s="33">
        <f t="shared" si="29"/>
        <v>12</v>
      </c>
      <c r="Z64" s="33">
        <f t="shared" si="29"/>
        <v>12</v>
      </c>
      <c r="AA64" s="33">
        <f t="shared" si="29"/>
        <v>11</v>
      </c>
      <c r="AB64" s="125">
        <f t="shared" si="29"/>
        <v>11</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4">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21"/>
      <c r="AI70" s="2"/>
      <c r="AJ70" s="2"/>
    </row>
    <row r="71" spans="1:47" x14ac:dyDescent="0.2">
      <c r="B71" s="15"/>
      <c r="C71" s="21"/>
      <c r="AD71" s="21"/>
      <c r="AE71" s="21"/>
      <c r="AF71" s="20"/>
      <c r="AG71" s="19"/>
      <c r="AH71" s="18"/>
      <c r="AI71" s="2"/>
      <c r="AJ71" s="2"/>
    </row>
    <row r="72" spans="1:47" ht="12.75" thickBot="1" x14ac:dyDescent="0.25">
      <c r="A72" s="32"/>
      <c r="AC72" s="21"/>
      <c r="AD72" s="21"/>
      <c r="AE72" s="21"/>
      <c r="AF72" s="20"/>
      <c r="AG72" s="19"/>
      <c r="AH72" s="18"/>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0">MIN(100,B76+$B$80)</f>
        <v>45.901136923127005</v>
      </c>
      <c r="C74" s="28">
        <f t="shared" si="30"/>
        <v>45.901136923127005</v>
      </c>
      <c r="D74" s="28">
        <f t="shared" si="30"/>
        <v>45.901136923127005</v>
      </c>
      <c r="E74" s="28">
        <f t="shared" si="30"/>
        <v>45.901136923127005</v>
      </c>
      <c r="F74" s="28">
        <f t="shared" si="30"/>
        <v>45.901136923127005</v>
      </c>
      <c r="G74" s="28">
        <f t="shared" si="30"/>
        <v>53.901136923127005</v>
      </c>
      <c r="H74" s="28">
        <f t="shared" si="30"/>
        <v>55.901136923127005</v>
      </c>
      <c r="I74" s="28">
        <f t="shared" si="30"/>
        <v>55.901136923127005</v>
      </c>
      <c r="J74" s="28">
        <f t="shared" si="30"/>
        <v>65.901136923127012</v>
      </c>
      <c r="K74" s="28">
        <f t="shared" si="30"/>
        <v>90.901136923127012</v>
      </c>
      <c r="L74" s="28">
        <f t="shared" si="30"/>
        <v>100</v>
      </c>
      <c r="M74" s="28">
        <f t="shared" si="30"/>
        <v>100</v>
      </c>
      <c r="N74" s="28">
        <f t="shared" si="30"/>
        <v>100</v>
      </c>
      <c r="O74" s="28">
        <f t="shared" si="30"/>
        <v>100</v>
      </c>
      <c r="P74" s="28">
        <f t="shared" si="30"/>
        <v>100</v>
      </c>
      <c r="Q74" s="28">
        <f t="shared" si="30"/>
        <v>100</v>
      </c>
      <c r="R74" s="28">
        <f t="shared" si="30"/>
        <v>100</v>
      </c>
      <c r="S74" s="28">
        <f t="shared" si="30"/>
        <v>100</v>
      </c>
      <c r="T74" s="28">
        <f t="shared" si="30"/>
        <v>100</v>
      </c>
      <c r="U74" s="28">
        <f t="shared" si="30"/>
        <v>100</v>
      </c>
      <c r="V74" s="28">
        <f t="shared" si="30"/>
        <v>100</v>
      </c>
      <c r="W74" s="28">
        <f t="shared" si="30"/>
        <v>100</v>
      </c>
      <c r="X74" s="28">
        <f t="shared" si="30"/>
        <v>100</v>
      </c>
      <c r="Y74" s="28">
        <f t="shared" si="30"/>
        <v>100</v>
      </c>
      <c r="Z74" s="28">
        <f t="shared" si="30"/>
        <v>100</v>
      </c>
      <c r="AA74" s="28">
        <f t="shared" si="30"/>
        <v>100</v>
      </c>
      <c r="AB74" s="27">
        <f t="shared" si="30"/>
        <v>100</v>
      </c>
      <c r="AC74" s="129">
        <f>MIN(100,AC76+$B$80)</f>
        <v>45.901136923127005</v>
      </c>
      <c r="AD74" s="21"/>
      <c r="AE74" s="21"/>
      <c r="AF74" s="20"/>
      <c r="AG74" s="19"/>
      <c r="AH74" s="18"/>
      <c r="AI74" s="2"/>
      <c r="AJ74" s="2"/>
    </row>
    <row r="75" spans="1:47" x14ac:dyDescent="0.2">
      <c r="A75" s="29" t="s">
        <v>149</v>
      </c>
      <c r="B75" s="28">
        <f t="shared" ref="B75:AB75" si="31">MIN(100,B76+$B$81)</f>
        <v>27.950568461563503</v>
      </c>
      <c r="C75" s="28">
        <f t="shared" si="31"/>
        <v>27.950568461563503</v>
      </c>
      <c r="D75" s="28">
        <f t="shared" si="31"/>
        <v>27.950568461563503</v>
      </c>
      <c r="E75" s="28">
        <f t="shared" si="31"/>
        <v>27.950568461563503</v>
      </c>
      <c r="F75" s="28">
        <f t="shared" si="31"/>
        <v>27.950568461563503</v>
      </c>
      <c r="G75" s="28">
        <f t="shared" si="31"/>
        <v>35.950568461563506</v>
      </c>
      <c r="H75" s="28">
        <f t="shared" si="31"/>
        <v>37.950568461563506</v>
      </c>
      <c r="I75" s="28">
        <f t="shared" si="31"/>
        <v>37.950568461563506</v>
      </c>
      <c r="J75" s="28">
        <f t="shared" si="31"/>
        <v>47.950568461563506</v>
      </c>
      <c r="K75" s="28">
        <f t="shared" si="31"/>
        <v>72.950568461563506</v>
      </c>
      <c r="L75" s="28">
        <f t="shared" si="31"/>
        <v>97.950568461563506</v>
      </c>
      <c r="M75" s="28">
        <f t="shared" si="31"/>
        <v>100</v>
      </c>
      <c r="N75" s="28">
        <f t="shared" si="31"/>
        <v>100</v>
      </c>
      <c r="O75" s="28">
        <f t="shared" si="31"/>
        <v>100</v>
      </c>
      <c r="P75" s="28">
        <f t="shared" si="31"/>
        <v>100</v>
      </c>
      <c r="Q75" s="28">
        <f t="shared" si="31"/>
        <v>100</v>
      </c>
      <c r="R75" s="28">
        <f t="shared" si="31"/>
        <v>100</v>
      </c>
      <c r="S75" s="28">
        <f t="shared" si="31"/>
        <v>100</v>
      </c>
      <c r="T75" s="28">
        <f t="shared" si="31"/>
        <v>100</v>
      </c>
      <c r="U75" s="28">
        <f t="shared" si="31"/>
        <v>100</v>
      </c>
      <c r="V75" s="28">
        <f t="shared" si="31"/>
        <v>100</v>
      </c>
      <c r="W75" s="28">
        <f t="shared" si="31"/>
        <v>100</v>
      </c>
      <c r="X75" s="28">
        <f t="shared" si="31"/>
        <v>100</v>
      </c>
      <c r="Y75" s="28">
        <f t="shared" si="31"/>
        <v>100</v>
      </c>
      <c r="Z75" s="28">
        <f t="shared" si="31"/>
        <v>100</v>
      </c>
      <c r="AA75" s="28">
        <f t="shared" si="31"/>
        <v>100</v>
      </c>
      <c r="AB75" s="27">
        <f t="shared" si="31"/>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I76" s="2"/>
      <c r="AJ76" s="2"/>
    </row>
    <row r="77" spans="1:47" x14ac:dyDescent="0.2">
      <c r="A77" s="29" t="s">
        <v>151</v>
      </c>
      <c r="B77" s="28">
        <f t="shared" ref="B77:AB77" si="32">MIN(80,IF(B13="Deploy",80,MAX(0,B76-$B$81)))</f>
        <v>0</v>
      </c>
      <c r="C77" s="28">
        <f t="shared" si="32"/>
        <v>0</v>
      </c>
      <c r="D77" s="28">
        <f t="shared" si="32"/>
        <v>0</v>
      </c>
      <c r="E77" s="28">
        <f t="shared" si="32"/>
        <v>0</v>
      </c>
      <c r="F77" s="28">
        <f t="shared" si="32"/>
        <v>0</v>
      </c>
      <c r="G77" s="28">
        <f t="shared" si="32"/>
        <v>4.9431538436497391E-2</v>
      </c>
      <c r="H77" s="28">
        <f t="shared" si="32"/>
        <v>2.0494315384364974</v>
      </c>
      <c r="I77" s="28">
        <f t="shared" si="32"/>
        <v>2.0494315384364974</v>
      </c>
      <c r="J77" s="28">
        <f t="shared" si="32"/>
        <v>12.049431538436497</v>
      </c>
      <c r="K77" s="28">
        <f t="shared" si="32"/>
        <v>37.049431538436494</v>
      </c>
      <c r="L77" s="28">
        <f t="shared" si="32"/>
        <v>62.049431538436494</v>
      </c>
      <c r="M77" s="28">
        <f t="shared" si="32"/>
        <v>67.049431538436494</v>
      </c>
      <c r="N77" s="28">
        <f t="shared" si="32"/>
        <v>67.049431538436494</v>
      </c>
      <c r="O77" s="28">
        <f t="shared" si="32"/>
        <v>67.049431538436494</v>
      </c>
      <c r="P77" s="28">
        <f t="shared" si="32"/>
        <v>67.049431538436494</v>
      </c>
      <c r="Q77" s="28">
        <f t="shared" si="32"/>
        <v>67.049431538436494</v>
      </c>
      <c r="R77" s="28">
        <f t="shared" si="32"/>
        <v>80</v>
      </c>
      <c r="S77" s="28">
        <f t="shared" si="32"/>
        <v>80</v>
      </c>
      <c r="T77" s="28">
        <f t="shared" si="32"/>
        <v>80</v>
      </c>
      <c r="U77" s="28">
        <f t="shared" si="32"/>
        <v>80</v>
      </c>
      <c r="V77" s="28">
        <f t="shared" si="32"/>
        <v>80</v>
      </c>
      <c r="W77" s="28">
        <f t="shared" si="32"/>
        <v>80</v>
      </c>
      <c r="X77" s="28">
        <f t="shared" si="32"/>
        <v>76.049431538436494</v>
      </c>
      <c r="Y77" s="28">
        <f t="shared" si="32"/>
        <v>73.049431538436494</v>
      </c>
      <c r="Z77" s="28">
        <f t="shared" si="32"/>
        <v>67.049431538436494</v>
      </c>
      <c r="AA77" s="28">
        <f t="shared" si="32"/>
        <v>66.049431538436494</v>
      </c>
      <c r="AB77" s="27">
        <f t="shared" si="32"/>
        <v>63.049431538436494</v>
      </c>
      <c r="AC77" s="130">
        <f>MIN(80,IF(AC3="Deploy",80,MAX(0,AC76-$B$81)))</f>
        <v>0</v>
      </c>
      <c r="AD77" s="133"/>
      <c r="AE77" s="133"/>
    </row>
    <row r="78" spans="1:47" ht="12.75" thickBot="1" x14ac:dyDescent="0.25">
      <c r="A78" s="26" t="s">
        <v>152</v>
      </c>
      <c r="B78" s="25">
        <f t="shared" ref="B78:AB78" si="33">MIN(60,IF(B14="Deploy",60,MAX(0,B76-$B$80)))</f>
        <v>0</v>
      </c>
      <c r="C78" s="25">
        <f t="shared" si="33"/>
        <v>0</v>
      </c>
      <c r="D78" s="25">
        <f t="shared" si="33"/>
        <v>0</v>
      </c>
      <c r="E78" s="25">
        <f t="shared" si="33"/>
        <v>0</v>
      </c>
      <c r="F78" s="25">
        <f t="shared" si="33"/>
        <v>0</v>
      </c>
      <c r="G78" s="25">
        <f t="shared" si="33"/>
        <v>0</v>
      </c>
      <c r="H78" s="25">
        <f t="shared" si="33"/>
        <v>0</v>
      </c>
      <c r="I78" s="25">
        <f t="shared" si="33"/>
        <v>0</v>
      </c>
      <c r="J78" s="25">
        <f t="shared" si="33"/>
        <v>0</v>
      </c>
      <c r="K78" s="25">
        <f t="shared" si="33"/>
        <v>19.098863076872995</v>
      </c>
      <c r="L78" s="25">
        <f t="shared" si="33"/>
        <v>44.098863076872995</v>
      </c>
      <c r="M78" s="25">
        <f t="shared" si="33"/>
        <v>49.098863076872995</v>
      </c>
      <c r="N78" s="25">
        <f t="shared" si="33"/>
        <v>49.098863076872995</v>
      </c>
      <c r="O78" s="25">
        <f t="shared" si="33"/>
        <v>49.098863076872995</v>
      </c>
      <c r="P78" s="25">
        <f t="shared" si="33"/>
        <v>49.098863076872995</v>
      </c>
      <c r="Q78" s="25">
        <f t="shared" si="33"/>
        <v>49.098863076872995</v>
      </c>
      <c r="R78" s="25">
        <f t="shared" si="33"/>
        <v>60</v>
      </c>
      <c r="S78" s="25">
        <f t="shared" si="33"/>
        <v>60</v>
      </c>
      <c r="T78" s="25">
        <f t="shared" si="33"/>
        <v>60</v>
      </c>
      <c r="U78" s="25">
        <f t="shared" si="33"/>
        <v>60</v>
      </c>
      <c r="V78" s="25">
        <f t="shared" si="33"/>
        <v>60</v>
      </c>
      <c r="W78" s="25">
        <f t="shared" si="33"/>
        <v>60</v>
      </c>
      <c r="X78" s="25">
        <f t="shared" si="33"/>
        <v>58.098863076872995</v>
      </c>
      <c r="Y78" s="25">
        <f t="shared" si="33"/>
        <v>55.098863076872995</v>
      </c>
      <c r="Z78" s="25">
        <f t="shared" si="33"/>
        <v>49.098863076872995</v>
      </c>
      <c r="AA78" s="25">
        <f t="shared" si="33"/>
        <v>48.098863076872995</v>
      </c>
      <c r="AB78" s="24">
        <f t="shared" si="33"/>
        <v>45.098863076872995</v>
      </c>
      <c r="AC78" s="131">
        <f>MIN(60,IF(AC4="Deploy",60,MAX(0,AC76-$B$80)))</f>
        <v>0</v>
      </c>
      <c r="AI78" s="2"/>
      <c r="AJ78" s="2"/>
    </row>
    <row r="79" spans="1:47" s="2" customFormat="1"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row>
    <row r="80" spans="1:47" s="2" customFormat="1" x14ac:dyDescent="0.2">
      <c r="A80" s="23" t="s">
        <v>154</v>
      </c>
      <c r="B80" s="22">
        <f t="array" ref="B80">SQRT(SUM(POWER(AVERAGE(B76:AB76)-(B76:AB76),2))/COUNT(B76:AB76))*1</f>
        <v>35.901136923127005</v>
      </c>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36" ht="12.75" thickBot="1" x14ac:dyDescent="0.25">
      <c r="A81" s="17" t="s">
        <v>155</v>
      </c>
      <c r="B81" s="16">
        <f>B80/2</f>
        <v>17.950568461563503</v>
      </c>
      <c r="AI81" s="2"/>
      <c r="AJ81" s="2"/>
    </row>
    <row r="82" spans="1:36"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I82" s="2"/>
      <c r="AJ82" s="2"/>
    </row>
    <row r="83" spans="1:36"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6"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6" x14ac:dyDescent="0.2">
      <c r="A85" s="8" t="s">
        <v>158</v>
      </c>
      <c r="B85" s="14">
        <v>18</v>
      </c>
      <c r="AI85" s="2"/>
      <c r="AJ85" s="2"/>
    </row>
    <row r="86" spans="1:36" x14ac:dyDescent="0.2">
      <c r="A86" s="6" t="s">
        <v>159</v>
      </c>
      <c r="B86" s="13">
        <v>18</v>
      </c>
      <c r="AI86" s="2"/>
      <c r="AJ86" s="2"/>
    </row>
    <row r="87" spans="1:36" x14ac:dyDescent="0.2">
      <c r="A87" s="6" t="s">
        <v>160</v>
      </c>
      <c r="B87" s="12">
        <v>5</v>
      </c>
      <c r="AI87" s="2"/>
      <c r="AJ87" s="2"/>
    </row>
    <row r="88" spans="1:36" x14ac:dyDescent="0.2">
      <c r="A88" s="6" t="s">
        <v>161</v>
      </c>
      <c r="B88" s="12">
        <v>8</v>
      </c>
      <c r="AI88" s="2"/>
      <c r="AJ88" s="2"/>
    </row>
    <row r="89" spans="1:36" x14ac:dyDescent="0.2">
      <c r="A89" s="6" t="s">
        <v>162</v>
      </c>
      <c r="B89" s="12">
        <v>13</v>
      </c>
      <c r="AI89" s="2"/>
      <c r="AJ89" s="2"/>
    </row>
    <row r="90" spans="1:36" s="2" customFormat="1" x14ac:dyDescent="0.2">
      <c r="A90" s="6" t="s">
        <v>163</v>
      </c>
      <c r="B90" s="12">
        <v>17</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9"/>
    </row>
    <row r="91" spans="1:36" x14ac:dyDescent="0.2">
      <c r="A91" s="6" t="s">
        <v>164</v>
      </c>
      <c r="B91" s="12">
        <v>12</v>
      </c>
      <c r="AI91" s="2"/>
      <c r="AJ91" s="2"/>
    </row>
    <row r="92" spans="1:36" x14ac:dyDescent="0.2">
      <c r="A92" s="6" t="s">
        <v>165</v>
      </c>
      <c r="B92" s="12">
        <v>3</v>
      </c>
      <c r="AI92" s="5"/>
      <c r="AJ92" s="5"/>
    </row>
    <row r="93" spans="1:36" x14ac:dyDescent="0.2">
      <c r="A93" s="6" t="s">
        <v>166</v>
      </c>
      <c r="B93" s="12">
        <v>3</v>
      </c>
      <c r="AI93" s="2"/>
      <c r="AJ93" s="2"/>
    </row>
    <row r="94" spans="1:36" ht="12.75" thickBot="1" x14ac:dyDescent="0.25">
      <c r="A94" s="4" t="s">
        <v>167</v>
      </c>
      <c r="B94" s="11">
        <v>13</v>
      </c>
      <c r="AI94" s="2"/>
      <c r="AJ94" s="2"/>
    </row>
    <row r="95" spans="1:36" ht="12.75" thickBot="1" x14ac:dyDescent="0.25">
      <c r="AD95" s="120"/>
    </row>
    <row r="96" spans="1:36" ht="13.5" thickBot="1" x14ac:dyDescent="0.25">
      <c r="A96" s="407" t="s">
        <v>168</v>
      </c>
      <c r="B96" s="408"/>
      <c r="AD96" s="120"/>
    </row>
    <row r="97" spans="1:29"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row>
    <row r="98" spans="1:29"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row>
    <row r="99" spans="1:29" ht="12.75" thickBot="1" x14ac:dyDescent="0.25"/>
    <row r="100" spans="1:29" x14ac:dyDescent="0.2">
      <c r="A100" s="216" t="s">
        <v>172</v>
      </c>
      <c r="B100" s="400" t="s">
        <v>173</v>
      </c>
      <c r="C100" s="400"/>
      <c r="D100" s="401" t="s">
        <v>174</v>
      </c>
      <c r="E100" s="401"/>
      <c r="F100" s="402" t="s">
        <v>175</v>
      </c>
      <c r="G100" s="403"/>
      <c r="I100" s="217" t="s">
        <v>176</v>
      </c>
    </row>
    <row r="101" spans="1:29" x14ac:dyDescent="0.2">
      <c r="A101" s="181" t="s">
        <v>177</v>
      </c>
      <c r="B101" s="182"/>
      <c r="C101" s="182"/>
      <c r="D101" s="182"/>
      <c r="E101" s="182"/>
      <c r="F101" s="182"/>
      <c r="G101" s="183"/>
      <c r="I101" s="218" t="s">
        <v>44</v>
      </c>
    </row>
    <row r="102" spans="1:29" x14ac:dyDescent="0.2">
      <c r="A102" s="184" t="s">
        <v>178</v>
      </c>
      <c r="B102" s="185">
        <v>12</v>
      </c>
      <c r="C102" s="185">
        <v>12</v>
      </c>
      <c r="D102" s="186">
        <v>11</v>
      </c>
      <c r="E102" s="186">
        <v>9</v>
      </c>
      <c r="F102" s="187">
        <v>8</v>
      </c>
      <c r="G102" s="188">
        <v>0</v>
      </c>
    </row>
    <row r="103" spans="1:29" x14ac:dyDescent="0.2">
      <c r="A103" s="184" t="s">
        <v>179</v>
      </c>
      <c r="B103" s="185">
        <v>12</v>
      </c>
      <c r="C103" s="185">
        <v>9</v>
      </c>
      <c r="D103" s="186">
        <v>8</v>
      </c>
      <c r="E103" s="186">
        <v>7</v>
      </c>
      <c r="F103" s="187">
        <v>6</v>
      </c>
      <c r="G103" s="188">
        <v>0</v>
      </c>
    </row>
    <row r="104" spans="1:29" x14ac:dyDescent="0.2">
      <c r="A104" s="181" t="s">
        <v>126</v>
      </c>
      <c r="B104" s="189"/>
      <c r="C104" s="190"/>
      <c r="D104" s="190"/>
      <c r="E104" s="190"/>
      <c r="F104" s="190"/>
      <c r="G104" s="191"/>
    </row>
    <row r="105" spans="1:29" x14ac:dyDescent="0.2">
      <c r="A105" s="333" t="s">
        <v>180</v>
      </c>
      <c r="B105" s="192">
        <v>12</v>
      </c>
      <c r="C105" s="185">
        <f>ROUND(R39,0)</f>
        <v>7</v>
      </c>
      <c r="D105" s="186">
        <f t="shared" ref="D105:D114" si="34">C105-1</f>
        <v>6</v>
      </c>
      <c r="E105" s="186">
        <f>ROUND(H39,0)</f>
        <v>5</v>
      </c>
      <c r="F105" s="187">
        <v>4</v>
      </c>
      <c r="G105" s="193">
        <v>0</v>
      </c>
    </row>
    <row r="106" spans="1:29" x14ac:dyDescent="0.2">
      <c r="A106" s="333" t="s">
        <v>181</v>
      </c>
      <c r="B106" s="185">
        <v>12</v>
      </c>
      <c r="C106" s="185">
        <f t="shared" ref="C106:C112" si="35">ROUND(R40,0)</f>
        <v>2</v>
      </c>
      <c r="D106" s="186">
        <v>1</v>
      </c>
      <c r="E106" s="186">
        <f>ROUND(H40,0)</f>
        <v>1</v>
      </c>
      <c r="F106" s="187">
        <v>0</v>
      </c>
      <c r="G106" s="188">
        <v>0</v>
      </c>
    </row>
    <row r="107" spans="1:29" x14ac:dyDescent="0.2">
      <c r="A107" s="333" t="s">
        <v>182</v>
      </c>
      <c r="B107" s="185">
        <v>12</v>
      </c>
      <c r="C107" s="185">
        <f t="shared" si="35"/>
        <v>4</v>
      </c>
      <c r="D107" s="186">
        <f t="shared" si="34"/>
        <v>3</v>
      </c>
      <c r="E107" s="186"/>
      <c r="F107" s="187">
        <v>2</v>
      </c>
      <c r="G107" s="188">
        <v>0</v>
      </c>
    </row>
    <row r="108" spans="1:29" x14ac:dyDescent="0.2">
      <c r="A108" s="333" t="s">
        <v>183</v>
      </c>
      <c r="B108" s="185">
        <v>12</v>
      </c>
      <c r="C108" s="185">
        <f t="shared" si="35"/>
        <v>7</v>
      </c>
      <c r="D108" s="186">
        <f t="shared" si="34"/>
        <v>6</v>
      </c>
      <c r="E108" s="186">
        <f>ROUND(H42,0)</f>
        <v>5</v>
      </c>
      <c r="F108" s="187">
        <v>4</v>
      </c>
      <c r="G108" s="188">
        <v>0</v>
      </c>
    </row>
    <row r="109" spans="1:29" x14ac:dyDescent="0.2">
      <c r="A109" s="333" t="s">
        <v>184</v>
      </c>
      <c r="B109" s="185">
        <v>12</v>
      </c>
      <c r="C109" s="185">
        <f t="shared" si="35"/>
        <v>7</v>
      </c>
      <c r="D109" s="186">
        <f t="shared" si="34"/>
        <v>6</v>
      </c>
      <c r="E109" s="186">
        <f>ROUND(H43,0)</f>
        <v>5</v>
      </c>
      <c r="F109" s="187">
        <v>4</v>
      </c>
      <c r="G109" s="188">
        <v>0</v>
      </c>
    </row>
    <row r="110" spans="1:29" x14ac:dyDescent="0.2">
      <c r="A110" s="333" t="s">
        <v>185</v>
      </c>
      <c r="B110" s="185">
        <v>12</v>
      </c>
      <c r="C110" s="185">
        <f t="shared" si="35"/>
        <v>7</v>
      </c>
      <c r="D110" s="186">
        <f t="shared" si="34"/>
        <v>6</v>
      </c>
      <c r="E110" s="186">
        <f>ROUND(H44,0)</f>
        <v>5</v>
      </c>
      <c r="F110" s="187">
        <v>4</v>
      </c>
      <c r="G110" s="188">
        <v>0</v>
      </c>
    </row>
    <row r="111" spans="1:29" x14ac:dyDescent="0.2">
      <c r="A111" s="333" t="s">
        <v>186</v>
      </c>
      <c r="B111" s="185">
        <v>12</v>
      </c>
      <c r="C111" s="185">
        <f>ROUNDDOWN(R45,0)</f>
        <v>9</v>
      </c>
      <c r="D111" s="186">
        <f t="shared" si="34"/>
        <v>8</v>
      </c>
      <c r="E111" s="186">
        <f>ROUND(H45,0)</f>
        <v>3</v>
      </c>
      <c r="F111" s="187">
        <v>2</v>
      </c>
      <c r="G111" s="188">
        <v>0</v>
      </c>
    </row>
    <row r="112" spans="1:29" x14ac:dyDescent="0.2">
      <c r="A112" s="333" t="s">
        <v>187</v>
      </c>
      <c r="B112" s="185">
        <v>12</v>
      </c>
      <c r="C112" s="185">
        <f t="shared" si="35"/>
        <v>7</v>
      </c>
      <c r="D112" s="186">
        <f t="shared" si="34"/>
        <v>6</v>
      </c>
      <c r="E112" s="186">
        <v>5</v>
      </c>
      <c r="F112" s="187">
        <v>3</v>
      </c>
      <c r="G112" s="188">
        <v>0</v>
      </c>
    </row>
    <row r="113" spans="1:7" x14ac:dyDescent="0.2">
      <c r="A113" s="333" t="s">
        <v>188</v>
      </c>
      <c r="B113" s="185">
        <v>12</v>
      </c>
      <c r="C113" s="185">
        <f>ROUNDDOWN(R47,0)</f>
        <v>9</v>
      </c>
      <c r="D113" s="186">
        <f t="shared" si="34"/>
        <v>8</v>
      </c>
      <c r="E113" s="186">
        <f>ROUND(H47,0)</f>
        <v>3</v>
      </c>
      <c r="F113" s="187">
        <v>2</v>
      </c>
      <c r="G113" s="188">
        <v>0</v>
      </c>
    </row>
    <row r="114" spans="1:7" x14ac:dyDescent="0.2">
      <c r="A114" s="333" t="s">
        <v>189</v>
      </c>
      <c r="B114" s="185">
        <v>12</v>
      </c>
      <c r="C114" s="185">
        <f>ROUNDDOWN(R48,0)</f>
        <v>9</v>
      </c>
      <c r="D114" s="186">
        <f t="shared" si="34"/>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ht="12.75" thickBot="1" x14ac:dyDescent="0.25">
      <c r="A117" s="198" t="s">
        <v>139</v>
      </c>
      <c r="B117" s="199">
        <v>8</v>
      </c>
      <c r="C117" s="199">
        <v>6</v>
      </c>
      <c r="D117" s="200">
        <v>5</v>
      </c>
      <c r="E117" s="200">
        <v>3</v>
      </c>
      <c r="F117" s="201">
        <v>2</v>
      </c>
      <c r="G117"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6">A40</f>
        <v>Ready FA-18 E-F HARM Support Mission Systems (D)</v>
      </c>
      <c r="B125" s="336">
        <f>HLOOKUP($B$122,'FA-18EF Mission System Summary'!$B$1:$F$12,4,FALSE)</f>
        <v>0.16086486486486484</v>
      </c>
    </row>
    <row r="126" spans="1:7" x14ac:dyDescent="0.2">
      <c r="A126" s="335" t="str">
        <f t="shared" si="36"/>
        <v>Ready FA-18 E-F Missile Launch Mission Systems (E)</v>
      </c>
      <c r="B126" s="336">
        <f>HLOOKUP($B$122,'FA-18EF Mission System Summary'!$B$1:$F$12,5,FALSE)</f>
        <v>0.40079279279279273</v>
      </c>
    </row>
    <row r="127" spans="1:7" x14ac:dyDescent="0.2">
      <c r="A127" s="335" t="str">
        <f t="shared" si="36"/>
        <v>Ready FA-18 E-F Survivability Mission Systems (F)</v>
      </c>
      <c r="B127" s="336">
        <f>HLOOKUP($B$122,'FA-18EF Mission System Summary'!$B$1:$F$12,6,FALSE)</f>
        <v>0.68338738738738725</v>
      </c>
    </row>
    <row r="128" spans="1:7" x14ac:dyDescent="0.2">
      <c r="A128" s="335" t="str">
        <f t="shared" si="36"/>
        <v>Ready FA-18 E-F Lethality Mission Systems (G)</v>
      </c>
      <c r="B128" s="336">
        <f>HLOOKUP($B$122,'FA-18EF Mission System Summary'!$B$1:$F$12,7,FALSE)</f>
        <v>0.69506306306306287</v>
      </c>
    </row>
    <row r="129" spans="1:2" x14ac:dyDescent="0.2">
      <c r="A129" s="335" t="str">
        <f t="shared" si="36"/>
        <v>Ready FA-18 E-F Combat Communications Mission Systems (H)</v>
      </c>
      <c r="B129" s="336">
        <f>HLOOKUP($B$122,'FA-18EF Mission System Summary'!$B$1:$F$12,8,FALSE)</f>
        <v>0.69506306306306287</v>
      </c>
    </row>
    <row r="130" spans="1:2" x14ac:dyDescent="0.2">
      <c r="A130" s="335" t="str">
        <f t="shared" si="36"/>
        <v>Ready FA-18 E-F Air to Air Refueling Mission Systems (I)</v>
      </c>
      <c r="B130" s="336">
        <f>HLOOKUP($B$122,'FA-18EF Mission System Summary'!$B$1:$F$12,9,FALSE)</f>
        <v>0.35228828828828823</v>
      </c>
    </row>
    <row r="131" spans="1:2" x14ac:dyDescent="0.2">
      <c r="A131" s="335" t="str">
        <f t="shared" si="36"/>
        <v>Ready FA-18 E-F Tactical Navigation Mission Systems (J)</v>
      </c>
      <c r="B131" s="336">
        <f>HLOOKUP($B$122,'FA-18EF Mission System Summary'!$B$1:$F$12,10,FALSE)</f>
        <v>0.74241441441441436</v>
      </c>
    </row>
    <row r="132" spans="1:2" x14ac:dyDescent="0.2">
      <c r="A132" s="335" t="str">
        <f t="shared" si="36"/>
        <v>Ready FA-18 E-F Shipboard Mission Systems (K)</v>
      </c>
      <c r="B132" s="336">
        <f>HLOOKUP($B$122,'FA-18EF Mission System Summary'!$B$1:$F$12,11,FALSE)</f>
        <v>0.3286126126126126</v>
      </c>
    </row>
    <row r="133" spans="1:2" x14ac:dyDescent="0.2">
      <c r="A133" s="335" t="str">
        <f t="shared" si="36"/>
        <v>Ready FA-18 E-F IMC Flight Mission Systems (L)</v>
      </c>
      <c r="B133" s="336">
        <f>HLOOKUP($B$122,'FA-18EF Mission System Summary'!$B$1:$F$12,12,FALSE)</f>
        <v>1</v>
      </c>
    </row>
  </sheetData>
  <mergeCells count="15">
    <mergeCell ref="A1:G1"/>
    <mergeCell ref="M1:P1"/>
    <mergeCell ref="B16:E16"/>
    <mergeCell ref="F16:J16"/>
    <mergeCell ref="K16:M16"/>
    <mergeCell ref="N16:Q16"/>
    <mergeCell ref="B100:C100"/>
    <mergeCell ref="D100:E100"/>
    <mergeCell ref="F100:G100"/>
    <mergeCell ref="R16:W16"/>
    <mergeCell ref="X16:AB16"/>
    <mergeCell ref="A73:AC73"/>
    <mergeCell ref="A83:B83"/>
    <mergeCell ref="A84:B84"/>
    <mergeCell ref="A96:B96"/>
  </mergeCells>
  <conditionalFormatting sqref="AC36">
    <cfRule type="cellIs" dxfId="400" priority="44" operator="greaterThan">
      <formula>AC$36</formula>
    </cfRule>
  </conditionalFormatting>
  <conditionalFormatting sqref="AC36">
    <cfRule type="cellIs" dxfId="399" priority="43" operator="greaterThan">
      <formula>AC$36</formula>
    </cfRule>
  </conditionalFormatting>
  <conditionalFormatting sqref="AC36">
    <cfRule type="cellIs" dxfId="398" priority="42" operator="greaterThan">
      <formula>AC$36</formula>
    </cfRule>
  </conditionalFormatting>
  <conditionalFormatting sqref="AC36">
    <cfRule type="cellIs" dxfId="397" priority="41" operator="greaterThan">
      <formula>AC$36</formula>
    </cfRule>
  </conditionalFormatting>
  <conditionalFormatting sqref="AC36">
    <cfRule type="cellIs" dxfId="396" priority="40" operator="greaterThan">
      <formula>AC$36</formula>
    </cfRule>
  </conditionalFormatting>
  <conditionalFormatting sqref="AC36">
    <cfRule type="cellIs" dxfId="395" priority="39" operator="greaterThan">
      <formula>AC$36</formula>
    </cfRule>
  </conditionalFormatting>
  <conditionalFormatting sqref="AC36">
    <cfRule type="cellIs" dxfId="394" priority="38" operator="greaterThan">
      <formula>AC$36</formula>
    </cfRule>
  </conditionalFormatting>
  <conditionalFormatting sqref="AC36">
    <cfRule type="cellIs" dxfId="393" priority="37" operator="greaterThan">
      <formula>AC$36</formula>
    </cfRule>
  </conditionalFormatting>
  <conditionalFormatting sqref="AC36">
    <cfRule type="cellIs" dxfId="392" priority="36" operator="greaterThan">
      <formula>AC$36</formula>
    </cfRule>
  </conditionalFormatting>
  <conditionalFormatting sqref="AC36">
    <cfRule type="cellIs" dxfId="391" priority="35" operator="greaterThan">
      <formula>AC$36</formula>
    </cfRule>
  </conditionalFormatting>
  <conditionalFormatting sqref="AC36">
    <cfRule type="cellIs" dxfId="390" priority="34" operator="greaterThan">
      <formula>AC$36</formula>
    </cfRule>
  </conditionalFormatting>
  <conditionalFormatting sqref="AC36">
    <cfRule type="cellIs" dxfId="389" priority="33" operator="greaterThan">
      <formula>AC$36</formula>
    </cfRule>
  </conditionalFormatting>
  <conditionalFormatting sqref="AC36">
    <cfRule type="cellIs" dxfId="388" priority="32" operator="greaterThan">
      <formula>AC$36</formula>
    </cfRule>
  </conditionalFormatting>
  <conditionalFormatting sqref="AC36">
    <cfRule type="cellIs" dxfId="387" priority="31" operator="greaterThan">
      <formula>AC$36</formula>
    </cfRule>
  </conditionalFormatting>
  <conditionalFormatting sqref="C102:C104 C115:C117">
    <cfRule type="cellIs" dxfId="386" priority="17" operator="equal">
      <formula>B102</formula>
    </cfRule>
  </conditionalFormatting>
  <conditionalFormatting sqref="D102:E104 D115:E117">
    <cfRule type="cellIs" dxfId="385" priority="29" operator="equal">
      <formula>C102</formula>
    </cfRule>
  </conditionalFormatting>
  <conditionalFormatting sqref="F102">
    <cfRule type="cellIs" dxfId="384" priority="28" operator="equal">
      <formula>E102</formula>
    </cfRule>
  </conditionalFormatting>
  <conditionalFormatting sqref="F103:F104 F115:F117">
    <cfRule type="cellIs" dxfId="383" priority="18" operator="equal">
      <formula>E103</formula>
    </cfRule>
    <cfRule type="cellIs" dxfId="382" priority="26" operator="equal">
      <formula>G103</formula>
    </cfRule>
  </conditionalFormatting>
  <conditionalFormatting sqref="E102:E103">
    <cfRule type="cellIs" dxfId="381" priority="27" operator="equal">
      <formula>D102</formula>
    </cfRule>
  </conditionalFormatting>
  <conditionalFormatting sqref="F102">
    <cfRule type="cellIs" dxfId="380" priority="30" operator="equal">
      <formula>E102</formula>
    </cfRule>
  </conditionalFormatting>
  <conditionalFormatting sqref="C102">
    <cfRule type="cellIs" dxfId="379" priority="25" operator="equal">
      <formula>B102</formula>
    </cfRule>
  </conditionalFormatting>
  <conditionalFormatting sqref="D102">
    <cfRule type="cellIs" dxfId="378" priority="24" operator="equal">
      <formula>C102</formula>
    </cfRule>
  </conditionalFormatting>
  <conditionalFormatting sqref="E102:E103">
    <cfRule type="cellIs" dxfId="377" priority="23" operator="equal">
      <formula>D102</formula>
    </cfRule>
  </conditionalFormatting>
  <conditionalFormatting sqref="F102">
    <cfRule type="cellIs" dxfId="376" priority="22" operator="equal">
      <formula>E102</formula>
    </cfRule>
  </conditionalFormatting>
  <conditionalFormatting sqref="C102">
    <cfRule type="cellIs" dxfId="375" priority="21" operator="equal">
      <formula>B102</formula>
    </cfRule>
  </conditionalFormatting>
  <conditionalFormatting sqref="D102">
    <cfRule type="cellIs" dxfId="374" priority="20" operator="equal">
      <formula>C102</formula>
    </cfRule>
  </conditionalFormatting>
  <conditionalFormatting sqref="E102:E103">
    <cfRule type="cellIs" dxfId="373" priority="19" operator="equal">
      <formula>D102</formula>
    </cfRule>
  </conditionalFormatting>
  <conditionalFormatting sqref="D106:D114">
    <cfRule type="cellIs" dxfId="372" priority="5" operator="equal">
      <formula>C106</formula>
    </cfRule>
  </conditionalFormatting>
  <conditionalFormatting sqref="F106:F114">
    <cfRule type="cellIs" dxfId="371" priority="4" operator="equal">
      <formula>G106</formula>
    </cfRule>
    <cfRule type="cellIs" dxfId="370" priority="6" operator="equal">
      <formula>E106</formula>
    </cfRule>
  </conditionalFormatting>
  <conditionalFormatting sqref="C105:C114">
    <cfRule type="cellIs" dxfId="369" priority="3" operator="equal">
      <formula>B105</formula>
    </cfRule>
  </conditionalFormatting>
  <conditionalFormatting sqref="D105:E105 E106:E114">
    <cfRule type="cellIs" dxfId="368" priority="1" operator="equal">
      <formula>C105</formula>
    </cfRule>
  </conditionalFormatting>
  <conditionalFormatting sqref="F105">
    <cfRule type="cellIs" dxfId="367" priority="2" operator="equal">
      <formula>G105</formula>
    </cfRule>
    <cfRule type="cellIs" dxfId="366" priority="7" operator="equal">
      <formula>E105</formula>
    </cfRule>
  </conditionalFormatting>
  <hyperlinks>
    <hyperlink ref="I100" location="'VFA (12E 18 Crew No ARS)'!A1" display="Top" xr:uid="{00000000-0004-0000-0900-000000000000}"/>
    <hyperlink ref="H2" location="'VFA (12E 18 Crew No ARS)'!A124" display="AMFOM" xr:uid="{00000000-0004-0000-0900-000001000000}"/>
    <hyperlink ref="I101" location="Inventory!A1" display="Inventory" xr:uid="{00000000-0004-0000-0900-000002000000}"/>
    <hyperlink ref="H1" location="Inventory!A1" display="Inventory" xr:uid="{00000000-0004-0000-09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U133"/>
  <sheetViews>
    <sheetView showGridLines="0" topLeftCell="A37" zoomScaleNormal="100" zoomScaleSheetLayoutView="100" workbookViewId="0">
      <selection activeCell="B39" sqref="B39:AC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202</v>
      </c>
      <c r="B1" s="417"/>
      <c r="C1" s="417"/>
      <c r="D1" s="417"/>
      <c r="E1" s="417"/>
      <c r="F1" s="417"/>
      <c r="G1" s="417"/>
      <c r="H1" s="304" t="s">
        <v>44</v>
      </c>
      <c r="I1" s="104"/>
      <c r="K1" s="87"/>
      <c r="L1" s="180" t="s">
        <v>45</v>
      </c>
      <c r="M1" s="404">
        <v>44835</v>
      </c>
      <c r="N1" s="405"/>
      <c r="O1" s="406"/>
      <c r="P1" s="406"/>
      <c r="AC1" s="104" t="s">
        <v>46</v>
      </c>
      <c r="AD1" s="104">
        <v>9.09</v>
      </c>
    </row>
    <row r="2" spans="1:34" s="76" customFormat="1" ht="12.75" x14ac:dyDescent="0.2">
      <c r="A2" s="80" t="s">
        <v>47</v>
      </c>
      <c r="B2" s="81">
        <v>11</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1.4545454545454546</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16</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432</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288</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16</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99.2</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32</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121"/>
      <c r="AD17" s="32"/>
      <c r="AE17" s="32"/>
      <c r="AF17" s="32"/>
      <c r="AG17" s="32"/>
      <c r="AH17" s="32"/>
    </row>
    <row r="18" spans="1:34" s="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9"/>
      <c r="AF18" s="10"/>
      <c r="AG18" s="67"/>
      <c r="AH18" s="66"/>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144</v>
      </c>
      <c r="C21" s="174">
        <f t="shared" si="1"/>
        <v>144</v>
      </c>
      <c r="D21" s="174">
        <f t="shared" si="1"/>
        <v>144</v>
      </c>
      <c r="E21" s="174">
        <f t="shared" si="1"/>
        <v>144</v>
      </c>
      <c r="F21" s="174">
        <f t="shared" si="1"/>
        <v>144</v>
      </c>
      <c r="G21" s="174">
        <f t="shared" si="1"/>
        <v>144</v>
      </c>
      <c r="H21" s="174">
        <f t="shared" si="1"/>
        <v>158.4</v>
      </c>
      <c r="I21" s="174">
        <f t="shared" si="1"/>
        <v>172.79999999999998</v>
      </c>
      <c r="J21" s="174">
        <f t="shared" si="1"/>
        <v>187.20000000000002</v>
      </c>
      <c r="K21" s="174">
        <f t="shared" si="1"/>
        <v>201.6</v>
      </c>
      <c r="L21" s="174">
        <f t="shared" si="1"/>
        <v>201.6</v>
      </c>
      <c r="M21" s="174">
        <f t="shared" si="1"/>
        <v>201.6</v>
      </c>
      <c r="N21" s="174">
        <f t="shared" si="1"/>
        <v>201.6</v>
      </c>
      <c r="O21" s="174">
        <f t="shared" si="1"/>
        <v>201.6</v>
      </c>
      <c r="P21" s="174">
        <f t="shared" si="1"/>
        <v>201.6</v>
      </c>
      <c r="Q21" s="174">
        <f t="shared" si="1"/>
        <v>115.2</v>
      </c>
      <c r="R21" s="174">
        <f t="shared" si="1"/>
        <v>230.4</v>
      </c>
      <c r="S21" s="174">
        <f t="shared" si="1"/>
        <v>230.4</v>
      </c>
      <c r="T21" s="174">
        <f t="shared" si="1"/>
        <v>230.4</v>
      </c>
      <c r="U21" s="174">
        <f t="shared" si="1"/>
        <v>230.4</v>
      </c>
      <c r="V21" s="174">
        <f t="shared" si="1"/>
        <v>230.4</v>
      </c>
      <c r="W21" s="174">
        <f t="shared" si="1"/>
        <v>201.6</v>
      </c>
      <c r="X21" s="174">
        <f t="shared" si="1"/>
        <v>115.2</v>
      </c>
      <c r="Y21" s="174">
        <f t="shared" si="1"/>
        <v>172.79999999999998</v>
      </c>
      <c r="Z21" s="174">
        <f t="shared" si="1"/>
        <v>172.79999999999998</v>
      </c>
      <c r="AA21" s="174">
        <f t="shared" si="1"/>
        <v>172.79999999999998</v>
      </c>
      <c r="AB21" s="175">
        <f t="shared" si="1"/>
        <v>172.79999999999998</v>
      </c>
      <c r="AC21" s="65">
        <f>AC19*$B$8</f>
        <v>115.2</v>
      </c>
      <c r="AD21" s="52"/>
      <c r="AE21" s="52"/>
      <c r="AF21" s="52"/>
      <c r="AG21" s="52"/>
      <c r="AH21" s="52"/>
    </row>
    <row r="22" spans="1:34" s="15" customFormat="1" x14ac:dyDescent="0.2">
      <c r="A22" s="51" t="s">
        <v>110</v>
      </c>
      <c r="B22" s="63">
        <f t="shared" ref="B22:AC22" si="2">B21*$B$5</f>
        <v>216</v>
      </c>
      <c r="C22" s="63">
        <f t="shared" si="2"/>
        <v>216</v>
      </c>
      <c r="D22" s="63">
        <f t="shared" si="2"/>
        <v>216</v>
      </c>
      <c r="E22" s="63">
        <f t="shared" si="2"/>
        <v>216</v>
      </c>
      <c r="F22" s="63">
        <f t="shared" si="2"/>
        <v>216</v>
      </c>
      <c r="G22" s="63">
        <f t="shared" si="2"/>
        <v>216</v>
      </c>
      <c r="H22" s="63">
        <f t="shared" si="2"/>
        <v>237.60000000000002</v>
      </c>
      <c r="I22" s="63">
        <f t="shared" si="2"/>
        <v>259.2</v>
      </c>
      <c r="J22" s="63">
        <f t="shared" si="2"/>
        <v>280.8</v>
      </c>
      <c r="K22" s="63">
        <f t="shared" si="2"/>
        <v>302.39999999999998</v>
      </c>
      <c r="L22" s="63">
        <f t="shared" si="2"/>
        <v>302.39999999999998</v>
      </c>
      <c r="M22" s="63">
        <f t="shared" si="2"/>
        <v>302.39999999999998</v>
      </c>
      <c r="N22" s="63">
        <f t="shared" si="2"/>
        <v>302.39999999999998</v>
      </c>
      <c r="O22" s="63">
        <f t="shared" si="2"/>
        <v>302.39999999999998</v>
      </c>
      <c r="P22" s="63">
        <f t="shared" si="2"/>
        <v>302.39999999999998</v>
      </c>
      <c r="Q22" s="63">
        <f t="shared" si="2"/>
        <v>172.8</v>
      </c>
      <c r="R22" s="63">
        <f t="shared" si="2"/>
        <v>345.6</v>
      </c>
      <c r="S22" s="63">
        <f t="shared" si="2"/>
        <v>345.6</v>
      </c>
      <c r="T22" s="63">
        <f t="shared" si="2"/>
        <v>345.6</v>
      </c>
      <c r="U22" s="63">
        <f t="shared" si="2"/>
        <v>345.6</v>
      </c>
      <c r="V22" s="63">
        <f t="shared" si="2"/>
        <v>345.6</v>
      </c>
      <c r="W22" s="63">
        <f t="shared" si="2"/>
        <v>302.39999999999998</v>
      </c>
      <c r="X22" s="63">
        <f t="shared" si="2"/>
        <v>172.8</v>
      </c>
      <c r="Y22" s="63">
        <f t="shared" si="2"/>
        <v>259.2</v>
      </c>
      <c r="Z22" s="63">
        <f t="shared" si="2"/>
        <v>259.2</v>
      </c>
      <c r="AA22" s="63">
        <f t="shared" si="2"/>
        <v>259.2</v>
      </c>
      <c r="AB22" s="62">
        <f t="shared" si="2"/>
        <v>259.2</v>
      </c>
      <c r="AC22" s="63">
        <f t="shared" si="2"/>
        <v>172.8</v>
      </c>
      <c r="AD22" s="61"/>
      <c r="AE22" s="61"/>
      <c r="AF22" s="61"/>
      <c r="AG22" s="61"/>
      <c r="AH22" s="61"/>
    </row>
    <row r="23" spans="1:34" s="15" customFormat="1" x14ac:dyDescent="0.2">
      <c r="A23" s="51" t="s">
        <v>111</v>
      </c>
      <c r="B23" s="143">
        <f>$B$9</f>
        <v>16</v>
      </c>
      <c r="C23" s="143">
        <f t="shared" ref="C23:AC23" si="3">$B$9</f>
        <v>16</v>
      </c>
      <c r="D23" s="143">
        <f t="shared" si="3"/>
        <v>16</v>
      </c>
      <c r="E23" s="143">
        <f t="shared" si="3"/>
        <v>16</v>
      </c>
      <c r="F23" s="143">
        <f t="shared" si="3"/>
        <v>16</v>
      </c>
      <c r="G23" s="143">
        <f t="shared" si="3"/>
        <v>16</v>
      </c>
      <c r="H23" s="143">
        <f t="shared" si="3"/>
        <v>16</v>
      </c>
      <c r="I23" s="143">
        <f t="shared" si="3"/>
        <v>16</v>
      </c>
      <c r="J23" s="143">
        <f t="shared" si="3"/>
        <v>16</v>
      </c>
      <c r="K23" s="143">
        <f t="shared" si="3"/>
        <v>16</v>
      </c>
      <c r="L23" s="143">
        <f t="shared" si="3"/>
        <v>16</v>
      </c>
      <c r="M23" s="143">
        <f t="shared" si="3"/>
        <v>16</v>
      </c>
      <c r="N23" s="143">
        <f t="shared" si="3"/>
        <v>16</v>
      </c>
      <c r="O23" s="143">
        <f t="shared" si="3"/>
        <v>16</v>
      </c>
      <c r="P23" s="143">
        <f t="shared" si="3"/>
        <v>16</v>
      </c>
      <c r="Q23" s="143">
        <f t="shared" si="3"/>
        <v>16</v>
      </c>
      <c r="R23" s="143">
        <f t="shared" si="3"/>
        <v>16</v>
      </c>
      <c r="S23" s="143">
        <f t="shared" si="3"/>
        <v>16</v>
      </c>
      <c r="T23" s="143">
        <f t="shared" si="3"/>
        <v>16</v>
      </c>
      <c r="U23" s="143">
        <f t="shared" si="3"/>
        <v>16</v>
      </c>
      <c r="V23" s="143">
        <f t="shared" si="3"/>
        <v>16</v>
      </c>
      <c r="W23" s="143">
        <f t="shared" si="3"/>
        <v>16</v>
      </c>
      <c r="X23" s="143">
        <f t="shared" si="3"/>
        <v>16</v>
      </c>
      <c r="Y23" s="143">
        <f t="shared" si="3"/>
        <v>16</v>
      </c>
      <c r="Z23" s="143">
        <f t="shared" si="3"/>
        <v>16</v>
      </c>
      <c r="AA23" s="143">
        <f t="shared" si="3"/>
        <v>16</v>
      </c>
      <c r="AB23" s="147">
        <f t="shared" si="3"/>
        <v>16</v>
      </c>
      <c r="AC23" s="143">
        <f t="shared" si="3"/>
        <v>16</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99.2</v>
      </c>
      <c r="K24" s="143">
        <f t="shared" si="4"/>
        <v>0</v>
      </c>
      <c r="L24" s="143">
        <f t="shared" si="4"/>
        <v>99.2</v>
      </c>
      <c r="M24" s="143">
        <f t="shared" si="4"/>
        <v>99.2</v>
      </c>
      <c r="N24" s="143">
        <f t="shared" si="4"/>
        <v>0</v>
      </c>
      <c r="O24" s="143">
        <f t="shared" si="4"/>
        <v>0</v>
      </c>
      <c r="P24" s="143">
        <f t="shared" si="4"/>
        <v>99.2</v>
      </c>
      <c r="Q24" s="143">
        <f t="shared" si="4"/>
        <v>0</v>
      </c>
      <c r="R24" s="143">
        <f t="shared" si="4"/>
        <v>99.2</v>
      </c>
      <c r="S24" s="143">
        <f t="shared" si="4"/>
        <v>99.2</v>
      </c>
      <c r="T24" s="143">
        <f t="shared" si="4"/>
        <v>99.2</v>
      </c>
      <c r="U24" s="143">
        <f t="shared" si="4"/>
        <v>99.2</v>
      </c>
      <c r="V24" s="143">
        <f t="shared" si="4"/>
        <v>99.2</v>
      </c>
      <c r="W24" s="143">
        <f t="shared" si="4"/>
        <v>99.2</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232</v>
      </c>
      <c r="C25" s="63">
        <f t="shared" ref="C25:AB25" si="5">C21*$B$5+SUM(C23:C24)</f>
        <v>232</v>
      </c>
      <c r="D25" s="63">
        <f t="shared" si="5"/>
        <v>232</v>
      </c>
      <c r="E25" s="63">
        <f t="shared" si="5"/>
        <v>232</v>
      </c>
      <c r="F25" s="63">
        <f t="shared" si="5"/>
        <v>232</v>
      </c>
      <c r="G25" s="63">
        <f t="shared" si="5"/>
        <v>232</v>
      </c>
      <c r="H25" s="63">
        <f t="shared" si="5"/>
        <v>253.60000000000002</v>
      </c>
      <c r="I25" s="63">
        <f t="shared" si="5"/>
        <v>275.2</v>
      </c>
      <c r="J25" s="63">
        <f t="shared" si="5"/>
        <v>396</v>
      </c>
      <c r="K25" s="63">
        <f t="shared" si="5"/>
        <v>318.39999999999998</v>
      </c>
      <c r="L25" s="63">
        <f t="shared" si="5"/>
        <v>417.59999999999997</v>
      </c>
      <c r="M25" s="63">
        <f t="shared" si="5"/>
        <v>417.59999999999997</v>
      </c>
      <c r="N25" s="63">
        <f t="shared" si="5"/>
        <v>318.39999999999998</v>
      </c>
      <c r="O25" s="63">
        <f t="shared" si="5"/>
        <v>318.39999999999998</v>
      </c>
      <c r="P25" s="63">
        <f t="shared" si="5"/>
        <v>417.59999999999997</v>
      </c>
      <c r="Q25" s="63">
        <f t="shared" si="5"/>
        <v>188.8</v>
      </c>
      <c r="R25" s="63">
        <f t="shared" si="5"/>
        <v>460.8</v>
      </c>
      <c r="S25" s="63">
        <f t="shared" si="5"/>
        <v>460.8</v>
      </c>
      <c r="T25" s="63">
        <f t="shared" si="5"/>
        <v>460.8</v>
      </c>
      <c r="U25" s="63">
        <f t="shared" si="5"/>
        <v>460.8</v>
      </c>
      <c r="V25" s="63">
        <f t="shared" si="5"/>
        <v>460.8</v>
      </c>
      <c r="W25" s="63">
        <f t="shared" si="5"/>
        <v>417.59999999999997</v>
      </c>
      <c r="X25" s="63">
        <f t="shared" si="5"/>
        <v>188.8</v>
      </c>
      <c r="Y25" s="63">
        <f t="shared" si="5"/>
        <v>275.2</v>
      </c>
      <c r="Z25" s="63">
        <f t="shared" si="5"/>
        <v>275.2</v>
      </c>
      <c r="AA25" s="63">
        <f t="shared" si="5"/>
        <v>275.2</v>
      </c>
      <c r="AB25" s="62">
        <f t="shared" si="5"/>
        <v>275.2</v>
      </c>
      <c r="AC25" s="63">
        <f>AC21*$B$5+SUM(AC23:AC24)</f>
        <v>188.8</v>
      </c>
      <c r="AD25" s="61"/>
      <c r="AE25" s="61"/>
      <c r="AF25" s="61"/>
      <c r="AG25" s="61"/>
      <c r="AH25" s="61"/>
    </row>
    <row r="26" spans="1:34" s="15" customFormat="1" x14ac:dyDescent="0.2">
      <c r="A26" s="40" t="s">
        <v>114</v>
      </c>
      <c r="B26" s="60">
        <f t="shared" ref="B26:AC26" si="6">-IF(ISBLANK(B97),0,MIN(B$22*$H$10,B$22-$B$7*$H$9))</f>
        <v>-43.199999999999989</v>
      </c>
      <c r="C26" s="60">
        <f t="shared" si="6"/>
        <v>-43.199999999999989</v>
      </c>
      <c r="D26" s="60">
        <f t="shared" si="6"/>
        <v>-43.199999999999989</v>
      </c>
      <c r="E26" s="60">
        <f t="shared" si="6"/>
        <v>0</v>
      </c>
      <c r="F26" s="60">
        <f t="shared" si="6"/>
        <v>-43.199999999999989</v>
      </c>
      <c r="G26" s="60">
        <f t="shared" si="6"/>
        <v>-43.199999999999989</v>
      </c>
      <c r="H26" s="60">
        <f t="shared" si="6"/>
        <v>-64.800000000000011</v>
      </c>
      <c r="I26" s="60">
        <f t="shared" si="6"/>
        <v>-72.576000000000008</v>
      </c>
      <c r="J26" s="60">
        <f t="shared" si="6"/>
        <v>0</v>
      </c>
      <c r="K26" s="60">
        <f t="shared" si="6"/>
        <v>0</v>
      </c>
      <c r="L26" s="60">
        <f t="shared" si="6"/>
        <v>0</v>
      </c>
      <c r="M26" s="60">
        <f t="shared" si="6"/>
        <v>0</v>
      </c>
      <c r="N26" s="60">
        <f t="shared" si="6"/>
        <v>-84.671999999999997</v>
      </c>
      <c r="O26" s="60">
        <f t="shared" si="6"/>
        <v>-84.671999999999997</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-72.576000000000008</v>
      </c>
      <c r="Z26" s="60">
        <f t="shared" si="6"/>
        <v>-72.576000000000008</v>
      </c>
      <c r="AA26" s="60">
        <f t="shared" si="6"/>
        <v>-72.576000000000008</v>
      </c>
      <c r="AB26" s="59">
        <f t="shared" si="6"/>
        <v>-72.576000000000008</v>
      </c>
      <c r="AC26" s="60">
        <f t="shared" si="6"/>
        <v>0</v>
      </c>
      <c r="AD26" s="61"/>
      <c r="AE26" s="61"/>
      <c r="AF26" s="61"/>
      <c r="AG26" s="61"/>
      <c r="AH26" s="61"/>
    </row>
    <row r="27" spans="1:34" s="15" customFormat="1" x14ac:dyDescent="0.2">
      <c r="A27" s="51" t="s">
        <v>115</v>
      </c>
      <c r="B27" s="60">
        <f t="shared" ref="B27:AC27" si="7">SUM(B25:B26)</f>
        <v>188.8</v>
      </c>
      <c r="C27" s="60">
        <f t="shared" si="7"/>
        <v>188.8</v>
      </c>
      <c r="D27" s="60">
        <f t="shared" si="7"/>
        <v>188.8</v>
      </c>
      <c r="E27" s="60">
        <f t="shared" si="7"/>
        <v>232</v>
      </c>
      <c r="F27" s="60">
        <f t="shared" si="7"/>
        <v>188.8</v>
      </c>
      <c r="G27" s="60">
        <f t="shared" si="7"/>
        <v>188.8</v>
      </c>
      <c r="H27" s="60">
        <f t="shared" si="7"/>
        <v>188.8</v>
      </c>
      <c r="I27" s="60">
        <f t="shared" si="7"/>
        <v>202.62399999999997</v>
      </c>
      <c r="J27" s="60">
        <f t="shared" si="7"/>
        <v>396</v>
      </c>
      <c r="K27" s="60">
        <f t="shared" si="7"/>
        <v>318.39999999999998</v>
      </c>
      <c r="L27" s="60">
        <f t="shared" si="7"/>
        <v>417.59999999999997</v>
      </c>
      <c r="M27" s="60">
        <f t="shared" si="7"/>
        <v>417.59999999999997</v>
      </c>
      <c r="N27" s="60">
        <f t="shared" si="7"/>
        <v>233.72799999999998</v>
      </c>
      <c r="O27" s="60">
        <f t="shared" si="7"/>
        <v>233.72799999999998</v>
      </c>
      <c r="P27" s="60">
        <f t="shared" si="7"/>
        <v>417.59999999999997</v>
      </c>
      <c r="Q27" s="60">
        <f t="shared" si="7"/>
        <v>188.8</v>
      </c>
      <c r="R27" s="60">
        <f t="shared" si="7"/>
        <v>460.8</v>
      </c>
      <c r="S27" s="60">
        <f t="shared" si="7"/>
        <v>460.8</v>
      </c>
      <c r="T27" s="60">
        <f t="shared" si="7"/>
        <v>460.8</v>
      </c>
      <c r="U27" s="60">
        <f t="shared" si="7"/>
        <v>460.8</v>
      </c>
      <c r="V27" s="60">
        <f t="shared" si="7"/>
        <v>460.8</v>
      </c>
      <c r="W27" s="60">
        <f t="shared" si="7"/>
        <v>417.59999999999997</v>
      </c>
      <c r="X27" s="60">
        <f t="shared" si="7"/>
        <v>188.8</v>
      </c>
      <c r="Y27" s="60">
        <f t="shared" si="7"/>
        <v>202.62399999999997</v>
      </c>
      <c r="Z27" s="60">
        <f t="shared" si="7"/>
        <v>202.62399999999997</v>
      </c>
      <c r="AA27" s="60">
        <f t="shared" si="7"/>
        <v>202.62399999999997</v>
      </c>
      <c r="AB27" s="59">
        <f t="shared" si="7"/>
        <v>202.62399999999997</v>
      </c>
      <c r="AC27" s="60">
        <f t="shared" si="7"/>
        <v>188.8</v>
      </c>
      <c r="AD27" s="61"/>
      <c r="AE27" s="61"/>
      <c r="AF27" s="61"/>
      <c r="AG27" s="61"/>
      <c r="AH27" s="61"/>
    </row>
    <row r="28" spans="1:34" s="15" customFormat="1" x14ac:dyDescent="0.2">
      <c r="A28" s="40" t="s">
        <v>116</v>
      </c>
      <c r="B28" s="60">
        <f>AVERAGE(AA22:AB22,B22)</f>
        <v>244.79999999999998</v>
      </c>
      <c r="C28" s="60">
        <f>AVERAGE(AB22,B22:C22)</f>
        <v>230.4</v>
      </c>
      <c r="D28" s="60">
        <f t="shared" ref="D28:AB28" si="8">AVERAGE(B22:D22)</f>
        <v>216</v>
      </c>
      <c r="E28" s="60">
        <f t="shared" si="8"/>
        <v>216</v>
      </c>
      <c r="F28" s="60">
        <f t="shared" si="8"/>
        <v>216</v>
      </c>
      <c r="G28" s="60">
        <f t="shared" si="8"/>
        <v>216</v>
      </c>
      <c r="H28" s="60">
        <f t="shared" si="8"/>
        <v>223.20000000000002</v>
      </c>
      <c r="I28" s="60">
        <f t="shared" si="8"/>
        <v>237.6</v>
      </c>
      <c r="J28" s="60">
        <f t="shared" si="8"/>
        <v>259.2</v>
      </c>
      <c r="K28" s="60">
        <f t="shared" si="8"/>
        <v>280.8</v>
      </c>
      <c r="L28" s="60">
        <f t="shared" si="8"/>
        <v>295.2</v>
      </c>
      <c r="M28" s="60">
        <f t="shared" si="8"/>
        <v>302.39999999999998</v>
      </c>
      <c r="N28" s="60">
        <f t="shared" si="8"/>
        <v>302.39999999999998</v>
      </c>
      <c r="O28" s="60">
        <f t="shared" si="8"/>
        <v>302.39999999999998</v>
      </c>
      <c r="P28" s="60">
        <f t="shared" si="8"/>
        <v>302.39999999999998</v>
      </c>
      <c r="Q28" s="60">
        <f t="shared" si="8"/>
        <v>259.2</v>
      </c>
      <c r="R28" s="60">
        <f t="shared" si="8"/>
        <v>273.59999999999997</v>
      </c>
      <c r="S28" s="60">
        <f t="shared" si="8"/>
        <v>288.00000000000006</v>
      </c>
      <c r="T28" s="60">
        <f t="shared" si="8"/>
        <v>345.60000000000008</v>
      </c>
      <c r="U28" s="60">
        <f t="shared" si="8"/>
        <v>345.60000000000008</v>
      </c>
      <c r="V28" s="60">
        <f t="shared" si="8"/>
        <v>345.60000000000008</v>
      </c>
      <c r="W28" s="60">
        <f t="shared" si="8"/>
        <v>331.2</v>
      </c>
      <c r="X28" s="60">
        <f t="shared" si="8"/>
        <v>273.59999999999997</v>
      </c>
      <c r="Y28" s="60">
        <f t="shared" si="8"/>
        <v>244.79999999999998</v>
      </c>
      <c r="Z28" s="60">
        <f t="shared" si="8"/>
        <v>230.4</v>
      </c>
      <c r="AA28" s="60">
        <f t="shared" si="8"/>
        <v>259.2</v>
      </c>
      <c r="AB28" s="59">
        <f t="shared" si="8"/>
        <v>259.2</v>
      </c>
      <c r="AC28" s="60">
        <f>SUM(AC25:AC26)</f>
        <v>188.8</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9"/>
      <c r="AD29" s="32"/>
      <c r="AE29" s="32"/>
      <c r="AF29" s="32"/>
      <c r="AG29" s="32"/>
      <c r="AH29" s="32"/>
    </row>
    <row r="30" spans="1:34" s="15" customFormat="1" x14ac:dyDescent="0.2">
      <c r="A30" s="40" t="s">
        <v>118</v>
      </c>
      <c r="B30" s="60">
        <f t="shared" ref="B30:AC30" si="9">IF(ISBLANK(B97),0,$B$11)</f>
        <v>32</v>
      </c>
      <c r="C30" s="60">
        <f t="shared" si="9"/>
        <v>32</v>
      </c>
      <c r="D30" s="60">
        <f t="shared" si="9"/>
        <v>32</v>
      </c>
      <c r="E30" s="60">
        <f t="shared" si="9"/>
        <v>0</v>
      </c>
      <c r="F30" s="60">
        <f t="shared" si="9"/>
        <v>32</v>
      </c>
      <c r="G30" s="60">
        <f t="shared" si="9"/>
        <v>32</v>
      </c>
      <c r="H30" s="60">
        <f t="shared" si="9"/>
        <v>32</v>
      </c>
      <c r="I30" s="60">
        <f t="shared" si="9"/>
        <v>32</v>
      </c>
      <c r="J30" s="60">
        <f t="shared" si="9"/>
        <v>0</v>
      </c>
      <c r="K30" s="60">
        <f t="shared" si="9"/>
        <v>0</v>
      </c>
      <c r="L30" s="60">
        <f t="shared" si="9"/>
        <v>0</v>
      </c>
      <c r="M30" s="60">
        <f t="shared" si="9"/>
        <v>0</v>
      </c>
      <c r="N30" s="60">
        <f t="shared" si="9"/>
        <v>32</v>
      </c>
      <c r="O30" s="60">
        <f t="shared" si="9"/>
        <v>32</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32</v>
      </c>
      <c r="Z30" s="60">
        <f t="shared" si="9"/>
        <v>32</v>
      </c>
      <c r="AA30" s="60">
        <f t="shared" si="9"/>
        <v>32</v>
      </c>
      <c r="AB30" s="59">
        <f t="shared" si="9"/>
        <v>32</v>
      </c>
      <c r="AC30" s="63">
        <f t="shared" si="9"/>
        <v>32</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122"/>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0.45499579579579574</v>
      </c>
      <c r="C34" s="223">
        <f t="shared" ref="C34:AC34" si="11">((C36*$B$123)/$B$2)</f>
        <v>0.45499579579579574</v>
      </c>
      <c r="D34" s="223">
        <f t="shared" si="11"/>
        <v>0.45499579579579574</v>
      </c>
      <c r="E34" s="223">
        <f t="shared" si="11"/>
        <v>0.45499579579579574</v>
      </c>
      <c r="F34" s="223">
        <f t="shared" si="11"/>
        <v>0.45499579579579574</v>
      </c>
      <c r="G34" s="223">
        <f t="shared" si="11"/>
        <v>0.45499579579579574</v>
      </c>
      <c r="H34" s="223">
        <f t="shared" si="11"/>
        <v>0.51999519519519521</v>
      </c>
      <c r="I34" s="223">
        <f t="shared" si="11"/>
        <v>0.51999519519519521</v>
      </c>
      <c r="J34" s="223">
        <f t="shared" si="11"/>
        <v>0.51999519519519521</v>
      </c>
      <c r="K34" s="223">
        <f t="shared" si="11"/>
        <v>0.58499459459459457</v>
      </c>
      <c r="L34" s="223">
        <f t="shared" si="11"/>
        <v>0.58499459459459457</v>
      </c>
      <c r="M34" s="223">
        <f t="shared" si="11"/>
        <v>0.58499459459459457</v>
      </c>
      <c r="N34" s="223">
        <f t="shared" si="11"/>
        <v>0.64999399399399405</v>
      </c>
      <c r="O34" s="223">
        <f t="shared" si="11"/>
        <v>0.64999399399399405</v>
      </c>
      <c r="P34" s="223">
        <f t="shared" si="11"/>
        <v>0.64999399399399405</v>
      </c>
      <c r="Q34" s="223">
        <f t="shared" si="11"/>
        <v>0.64999399399399405</v>
      </c>
      <c r="R34" s="223">
        <f t="shared" si="11"/>
        <v>0.64999399399399405</v>
      </c>
      <c r="S34" s="223">
        <f t="shared" si="11"/>
        <v>0.64999399399399405</v>
      </c>
      <c r="T34" s="223">
        <f t="shared" si="11"/>
        <v>0.64999399399399405</v>
      </c>
      <c r="U34" s="223">
        <f t="shared" si="11"/>
        <v>0.64999399399399405</v>
      </c>
      <c r="V34" s="223">
        <f t="shared" si="11"/>
        <v>0.64999399399399405</v>
      </c>
      <c r="W34" s="223">
        <f t="shared" si="11"/>
        <v>0.64999399399399405</v>
      </c>
      <c r="X34" s="223">
        <f t="shared" si="11"/>
        <v>0.64999399399399405</v>
      </c>
      <c r="Y34" s="223">
        <f t="shared" si="11"/>
        <v>0.64999399399399405</v>
      </c>
      <c r="Z34" s="223">
        <f t="shared" si="11"/>
        <v>0.64999399399399405</v>
      </c>
      <c r="AA34" s="223">
        <f t="shared" si="11"/>
        <v>0.64999399399399405</v>
      </c>
      <c r="AB34" s="223">
        <f t="shared" si="11"/>
        <v>0.64999399399399405</v>
      </c>
      <c r="AC34" s="223">
        <f t="shared" si="11"/>
        <v>0.45499579579579574</v>
      </c>
      <c r="AD34" s="52"/>
      <c r="AE34" s="52"/>
      <c r="AF34" s="52"/>
      <c r="AG34" s="52"/>
      <c r="AH34" s="52"/>
    </row>
    <row r="35" spans="1:34" s="15" customFormat="1" x14ac:dyDescent="0.2">
      <c r="A35" s="51" t="s">
        <v>123</v>
      </c>
      <c r="B35" s="50">
        <f t="shared" ref="B35:AC35" si="12">ROUND($B$2*B$32,2)</f>
        <v>7.7</v>
      </c>
      <c r="C35" s="50">
        <f t="shared" si="12"/>
        <v>7.7</v>
      </c>
      <c r="D35" s="50">
        <f t="shared" si="12"/>
        <v>7.7</v>
      </c>
      <c r="E35" s="50">
        <f t="shared" si="12"/>
        <v>7.7</v>
      </c>
      <c r="F35" s="50">
        <f t="shared" si="12"/>
        <v>7.7</v>
      </c>
      <c r="G35" s="50">
        <f t="shared" si="12"/>
        <v>7.7</v>
      </c>
      <c r="H35" s="50">
        <f t="shared" si="12"/>
        <v>8.8000000000000007</v>
      </c>
      <c r="I35" s="50">
        <f t="shared" si="12"/>
        <v>8.8000000000000007</v>
      </c>
      <c r="J35" s="50">
        <f t="shared" si="12"/>
        <v>8.8000000000000007</v>
      </c>
      <c r="K35" s="50">
        <f t="shared" si="12"/>
        <v>9.9</v>
      </c>
      <c r="L35" s="50">
        <f t="shared" si="12"/>
        <v>9.9</v>
      </c>
      <c r="M35" s="50">
        <f t="shared" si="12"/>
        <v>9.9</v>
      </c>
      <c r="N35" s="50">
        <f t="shared" si="12"/>
        <v>11</v>
      </c>
      <c r="O35" s="50">
        <f t="shared" si="12"/>
        <v>11</v>
      </c>
      <c r="P35" s="50">
        <f t="shared" si="12"/>
        <v>11</v>
      </c>
      <c r="Q35" s="50">
        <f t="shared" si="12"/>
        <v>11</v>
      </c>
      <c r="R35" s="50">
        <f t="shared" si="12"/>
        <v>11</v>
      </c>
      <c r="S35" s="50">
        <f t="shared" si="12"/>
        <v>11</v>
      </c>
      <c r="T35" s="50">
        <f t="shared" si="12"/>
        <v>11</v>
      </c>
      <c r="U35" s="50">
        <f t="shared" si="12"/>
        <v>11</v>
      </c>
      <c r="V35" s="50">
        <f t="shared" si="12"/>
        <v>11</v>
      </c>
      <c r="W35" s="50">
        <f t="shared" si="12"/>
        <v>11</v>
      </c>
      <c r="X35" s="50">
        <f t="shared" si="12"/>
        <v>11</v>
      </c>
      <c r="Y35" s="50">
        <f t="shared" si="12"/>
        <v>11</v>
      </c>
      <c r="Z35" s="50">
        <f t="shared" si="12"/>
        <v>11</v>
      </c>
      <c r="AA35" s="50">
        <f t="shared" si="12"/>
        <v>11</v>
      </c>
      <c r="AB35" s="49">
        <f t="shared" si="12"/>
        <v>11</v>
      </c>
      <c r="AC35" s="50">
        <f t="shared" si="12"/>
        <v>7.7</v>
      </c>
      <c r="AD35" s="52"/>
      <c r="AE35" s="52"/>
      <c r="AF35" s="52"/>
      <c r="AG35" s="52"/>
      <c r="AH35" s="52"/>
    </row>
    <row r="36" spans="1:34" x14ac:dyDescent="0.2">
      <c r="A36" s="51" t="s">
        <v>124</v>
      </c>
      <c r="B36" s="50">
        <f t="shared" ref="B36:AC36" si="13">ROUND($B$2*B$33,2)</f>
        <v>6.16</v>
      </c>
      <c r="C36" s="50">
        <f t="shared" si="13"/>
        <v>6.16</v>
      </c>
      <c r="D36" s="50">
        <f t="shared" si="13"/>
        <v>6.16</v>
      </c>
      <c r="E36" s="50">
        <f t="shared" si="13"/>
        <v>6.16</v>
      </c>
      <c r="F36" s="50">
        <f t="shared" si="13"/>
        <v>6.16</v>
      </c>
      <c r="G36" s="50">
        <f t="shared" si="13"/>
        <v>6.16</v>
      </c>
      <c r="H36" s="50">
        <f t="shared" si="13"/>
        <v>7.04</v>
      </c>
      <c r="I36" s="50">
        <f t="shared" si="13"/>
        <v>7.04</v>
      </c>
      <c r="J36" s="50">
        <f t="shared" si="13"/>
        <v>7.04</v>
      </c>
      <c r="K36" s="50">
        <f t="shared" si="13"/>
        <v>7.92</v>
      </c>
      <c r="L36" s="50">
        <f t="shared" si="13"/>
        <v>7.92</v>
      </c>
      <c r="M36" s="50">
        <f t="shared" si="13"/>
        <v>7.92</v>
      </c>
      <c r="N36" s="50">
        <f t="shared" si="13"/>
        <v>8.8000000000000007</v>
      </c>
      <c r="O36" s="50">
        <f t="shared" si="13"/>
        <v>8.8000000000000007</v>
      </c>
      <c r="P36" s="50">
        <f t="shared" si="13"/>
        <v>8.8000000000000007</v>
      </c>
      <c r="Q36" s="50">
        <f t="shared" si="13"/>
        <v>8.8000000000000007</v>
      </c>
      <c r="R36" s="50">
        <f t="shared" si="13"/>
        <v>8.8000000000000007</v>
      </c>
      <c r="S36" s="50">
        <f t="shared" si="13"/>
        <v>8.8000000000000007</v>
      </c>
      <c r="T36" s="50">
        <f t="shared" si="13"/>
        <v>8.8000000000000007</v>
      </c>
      <c r="U36" s="50">
        <f t="shared" si="13"/>
        <v>8.8000000000000007</v>
      </c>
      <c r="V36" s="50">
        <f t="shared" si="13"/>
        <v>8.8000000000000007</v>
      </c>
      <c r="W36" s="50">
        <f t="shared" si="13"/>
        <v>8.8000000000000007</v>
      </c>
      <c r="X36" s="50">
        <f t="shared" si="13"/>
        <v>8.8000000000000007</v>
      </c>
      <c r="Y36" s="50">
        <f t="shared" si="13"/>
        <v>8.8000000000000007</v>
      </c>
      <c r="Z36" s="50">
        <f t="shared" si="13"/>
        <v>8.8000000000000007</v>
      </c>
      <c r="AA36" s="50">
        <f t="shared" si="13"/>
        <v>8.8000000000000007</v>
      </c>
      <c r="AB36" s="49">
        <f t="shared" si="13"/>
        <v>8.8000000000000007</v>
      </c>
      <c r="AC36" s="50">
        <f t="shared" si="13"/>
        <v>6.16</v>
      </c>
      <c r="AD36" s="32"/>
      <c r="AE36" s="32"/>
      <c r="AF36" s="32"/>
      <c r="AG36" s="32"/>
      <c r="AH36" s="32"/>
    </row>
    <row r="37" spans="1:34" x14ac:dyDescent="0.2">
      <c r="A37" s="337" t="s">
        <v>125</v>
      </c>
      <c r="B37" s="353">
        <f>B34*$B$2</f>
        <v>5.0049537537537532</v>
      </c>
      <c r="C37" s="353">
        <f t="shared" ref="C37:AC37" si="14">C34*$B$2</f>
        <v>5.0049537537537532</v>
      </c>
      <c r="D37" s="353">
        <f t="shared" si="14"/>
        <v>5.0049537537537532</v>
      </c>
      <c r="E37" s="353">
        <f t="shared" si="14"/>
        <v>5.0049537537537532</v>
      </c>
      <c r="F37" s="353">
        <f t="shared" si="14"/>
        <v>5.0049537537537532</v>
      </c>
      <c r="G37" s="353">
        <f t="shared" si="14"/>
        <v>5.0049537537537532</v>
      </c>
      <c r="H37" s="353">
        <f t="shared" si="14"/>
        <v>5.7199471471471472</v>
      </c>
      <c r="I37" s="353">
        <f t="shared" si="14"/>
        <v>5.7199471471471472</v>
      </c>
      <c r="J37" s="353">
        <f t="shared" si="14"/>
        <v>5.7199471471471472</v>
      </c>
      <c r="K37" s="353">
        <f t="shared" si="14"/>
        <v>6.4349405405405404</v>
      </c>
      <c r="L37" s="353">
        <f t="shared" si="14"/>
        <v>6.4349405405405404</v>
      </c>
      <c r="M37" s="353">
        <f t="shared" si="14"/>
        <v>6.4349405405405404</v>
      </c>
      <c r="N37" s="353">
        <f t="shared" si="14"/>
        <v>7.1499339339339345</v>
      </c>
      <c r="O37" s="353">
        <f t="shared" si="14"/>
        <v>7.1499339339339345</v>
      </c>
      <c r="P37" s="353">
        <f t="shared" si="14"/>
        <v>7.1499339339339345</v>
      </c>
      <c r="Q37" s="353">
        <f t="shared" si="14"/>
        <v>7.1499339339339345</v>
      </c>
      <c r="R37" s="353">
        <f t="shared" si="14"/>
        <v>7.1499339339339345</v>
      </c>
      <c r="S37" s="353">
        <f t="shared" si="14"/>
        <v>7.1499339339339345</v>
      </c>
      <c r="T37" s="353">
        <f t="shared" si="14"/>
        <v>7.1499339339339345</v>
      </c>
      <c r="U37" s="353">
        <f t="shared" si="14"/>
        <v>7.1499339339339345</v>
      </c>
      <c r="V37" s="353">
        <f t="shared" si="14"/>
        <v>7.1499339339339345</v>
      </c>
      <c r="W37" s="353">
        <f t="shared" si="14"/>
        <v>7.1499339339339345</v>
      </c>
      <c r="X37" s="353">
        <f t="shared" si="14"/>
        <v>7.1499339339339345</v>
      </c>
      <c r="Y37" s="353">
        <f t="shared" si="14"/>
        <v>7.1499339339339345</v>
      </c>
      <c r="Z37" s="353">
        <f t="shared" si="14"/>
        <v>7.1499339339339345</v>
      </c>
      <c r="AA37" s="353">
        <f t="shared" si="14"/>
        <v>7.1499339339339345</v>
      </c>
      <c r="AB37" s="353">
        <f t="shared" si="14"/>
        <v>7.1499339339339345</v>
      </c>
      <c r="AC37" s="353">
        <f t="shared" si="14"/>
        <v>5.0049537537537532</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4.2815884684684677</v>
      </c>
      <c r="C39" s="314">
        <f t="shared" ref="C39:AC39" si="15">C$36*$B124</f>
        <v>4.2815884684684677</v>
      </c>
      <c r="D39" s="314">
        <f t="shared" si="15"/>
        <v>4.2815884684684677</v>
      </c>
      <c r="E39" s="314">
        <f t="shared" si="15"/>
        <v>4.2815884684684677</v>
      </c>
      <c r="F39" s="314">
        <f t="shared" si="15"/>
        <v>4.2815884684684677</v>
      </c>
      <c r="G39" s="314">
        <f t="shared" si="15"/>
        <v>4.2815884684684677</v>
      </c>
      <c r="H39" s="314">
        <f t="shared" si="15"/>
        <v>4.8932439639639629</v>
      </c>
      <c r="I39" s="314">
        <f t="shared" si="15"/>
        <v>4.8932439639639629</v>
      </c>
      <c r="J39" s="314">
        <f t="shared" si="15"/>
        <v>4.8932439639639629</v>
      </c>
      <c r="K39" s="314">
        <f t="shared" si="15"/>
        <v>5.504899459459458</v>
      </c>
      <c r="L39" s="314">
        <f t="shared" si="15"/>
        <v>5.504899459459458</v>
      </c>
      <c r="M39" s="314">
        <f t="shared" si="15"/>
        <v>5.504899459459458</v>
      </c>
      <c r="N39" s="314">
        <f t="shared" si="15"/>
        <v>6.116554954954954</v>
      </c>
      <c r="O39" s="314">
        <f t="shared" si="15"/>
        <v>6.116554954954954</v>
      </c>
      <c r="P39" s="314">
        <f t="shared" si="15"/>
        <v>6.116554954954954</v>
      </c>
      <c r="Q39" s="314">
        <f t="shared" si="15"/>
        <v>6.116554954954954</v>
      </c>
      <c r="R39" s="314">
        <f t="shared" si="15"/>
        <v>6.116554954954954</v>
      </c>
      <c r="S39" s="314">
        <f t="shared" si="15"/>
        <v>6.116554954954954</v>
      </c>
      <c r="T39" s="314">
        <f t="shared" si="15"/>
        <v>6.116554954954954</v>
      </c>
      <c r="U39" s="314">
        <f t="shared" si="15"/>
        <v>6.116554954954954</v>
      </c>
      <c r="V39" s="314">
        <f t="shared" si="15"/>
        <v>6.116554954954954</v>
      </c>
      <c r="W39" s="314">
        <f t="shared" si="15"/>
        <v>6.116554954954954</v>
      </c>
      <c r="X39" s="314">
        <f t="shared" si="15"/>
        <v>6.116554954954954</v>
      </c>
      <c r="Y39" s="314">
        <f t="shared" si="15"/>
        <v>6.116554954954954</v>
      </c>
      <c r="Z39" s="314">
        <f t="shared" si="15"/>
        <v>6.116554954954954</v>
      </c>
      <c r="AA39" s="314">
        <f t="shared" si="15"/>
        <v>6.116554954954954</v>
      </c>
      <c r="AB39" s="314">
        <f t="shared" si="15"/>
        <v>6.116554954954954</v>
      </c>
      <c r="AC39" s="314">
        <f t="shared" si="15"/>
        <v>4.2815884684684677</v>
      </c>
      <c r="AD39" s="271"/>
      <c r="AE39" s="271"/>
    </row>
    <row r="40" spans="1:34" s="308" customFormat="1" ht="12.75" x14ac:dyDescent="0.2">
      <c r="A40" s="326" t="s">
        <v>128</v>
      </c>
      <c r="B40" s="314">
        <f t="shared" ref="B40:AC48" si="16">B$36*$B125</f>
        <v>0.9909275675675675</v>
      </c>
      <c r="C40" s="314">
        <f t="shared" si="16"/>
        <v>0.9909275675675675</v>
      </c>
      <c r="D40" s="314">
        <f t="shared" si="16"/>
        <v>0.9909275675675675</v>
      </c>
      <c r="E40" s="314">
        <f t="shared" si="16"/>
        <v>0.9909275675675675</v>
      </c>
      <c r="F40" s="314">
        <f t="shared" si="16"/>
        <v>0.9909275675675675</v>
      </c>
      <c r="G40" s="314">
        <f t="shared" si="16"/>
        <v>0.9909275675675675</v>
      </c>
      <c r="H40" s="314">
        <f t="shared" si="16"/>
        <v>1.1324886486486485</v>
      </c>
      <c r="I40" s="314">
        <f t="shared" si="16"/>
        <v>1.1324886486486485</v>
      </c>
      <c r="J40" s="314">
        <f t="shared" si="16"/>
        <v>1.1324886486486485</v>
      </c>
      <c r="K40" s="314">
        <f t="shared" si="16"/>
        <v>1.2740497297297295</v>
      </c>
      <c r="L40" s="314">
        <f t="shared" si="16"/>
        <v>1.2740497297297295</v>
      </c>
      <c r="M40" s="314">
        <f t="shared" si="16"/>
        <v>1.2740497297297295</v>
      </c>
      <c r="N40" s="314">
        <f t="shared" si="16"/>
        <v>1.4156108108108107</v>
      </c>
      <c r="O40" s="314">
        <f t="shared" si="16"/>
        <v>1.4156108108108107</v>
      </c>
      <c r="P40" s="314">
        <f t="shared" si="16"/>
        <v>1.4156108108108107</v>
      </c>
      <c r="Q40" s="314">
        <f t="shared" si="16"/>
        <v>1.4156108108108107</v>
      </c>
      <c r="R40" s="314">
        <f t="shared" si="16"/>
        <v>1.4156108108108107</v>
      </c>
      <c r="S40" s="314">
        <f t="shared" si="16"/>
        <v>1.4156108108108107</v>
      </c>
      <c r="T40" s="314">
        <f t="shared" si="16"/>
        <v>1.4156108108108107</v>
      </c>
      <c r="U40" s="314">
        <f t="shared" si="16"/>
        <v>1.4156108108108107</v>
      </c>
      <c r="V40" s="314">
        <f t="shared" si="16"/>
        <v>1.4156108108108107</v>
      </c>
      <c r="W40" s="314">
        <f t="shared" si="16"/>
        <v>1.4156108108108107</v>
      </c>
      <c r="X40" s="314">
        <f t="shared" si="16"/>
        <v>1.4156108108108107</v>
      </c>
      <c r="Y40" s="314">
        <f t="shared" si="16"/>
        <v>1.4156108108108107</v>
      </c>
      <c r="Z40" s="314">
        <f t="shared" si="16"/>
        <v>1.4156108108108107</v>
      </c>
      <c r="AA40" s="314">
        <f t="shared" si="16"/>
        <v>1.4156108108108107</v>
      </c>
      <c r="AB40" s="314">
        <f t="shared" si="16"/>
        <v>1.4156108108108107</v>
      </c>
      <c r="AC40" s="314">
        <f t="shared" si="16"/>
        <v>0.9909275675675675</v>
      </c>
      <c r="AD40" s="271"/>
      <c r="AE40" s="271"/>
    </row>
    <row r="41" spans="1:34" s="308" customFormat="1" ht="12.75" x14ac:dyDescent="0.2">
      <c r="A41" s="326" t="s">
        <v>129</v>
      </c>
      <c r="B41" s="314">
        <f t="shared" si="16"/>
        <v>2.4688836036036035</v>
      </c>
      <c r="C41" s="314">
        <f t="shared" si="16"/>
        <v>2.4688836036036035</v>
      </c>
      <c r="D41" s="314">
        <f t="shared" si="16"/>
        <v>2.4688836036036035</v>
      </c>
      <c r="E41" s="314">
        <f t="shared" si="16"/>
        <v>2.4688836036036035</v>
      </c>
      <c r="F41" s="314">
        <f t="shared" si="16"/>
        <v>2.4688836036036035</v>
      </c>
      <c r="G41" s="314">
        <f t="shared" si="16"/>
        <v>2.4688836036036035</v>
      </c>
      <c r="H41" s="314">
        <f t="shared" si="16"/>
        <v>2.8215812612612607</v>
      </c>
      <c r="I41" s="314">
        <f t="shared" si="16"/>
        <v>2.8215812612612607</v>
      </c>
      <c r="J41" s="314">
        <f t="shared" si="16"/>
        <v>2.8215812612612607</v>
      </c>
      <c r="K41" s="314">
        <f t="shared" si="16"/>
        <v>3.1742789189189184</v>
      </c>
      <c r="L41" s="314">
        <f t="shared" si="16"/>
        <v>3.1742789189189184</v>
      </c>
      <c r="M41" s="314">
        <f t="shared" si="16"/>
        <v>3.1742789189189184</v>
      </c>
      <c r="N41" s="314">
        <f t="shared" si="16"/>
        <v>3.5269765765765762</v>
      </c>
      <c r="O41" s="314">
        <f t="shared" si="16"/>
        <v>3.5269765765765762</v>
      </c>
      <c r="P41" s="314">
        <f t="shared" si="16"/>
        <v>3.5269765765765762</v>
      </c>
      <c r="Q41" s="314">
        <f t="shared" si="16"/>
        <v>3.5269765765765762</v>
      </c>
      <c r="R41" s="314">
        <f t="shared" si="16"/>
        <v>3.5269765765765762</v>
      </c>
      <c r="S41" s="314">
        <f t="shared" si="16"/>
        <v>3.5269765765765762</v>
      </c>
      <c r="T41" s="314">
        <f t="shared" si="16"/>
        <v>3.5269765765765762</v>
      </c>
      <c r="U41" s="314">
        <f t="shared" si="16"/>
        <v>3.5269765765765762</v>
      </c>
      <c r="V41" s="314">
        <f t="shared" si="16"/>
        <v>3.5269765765765762</v>
      </c>
      <c r="W41" s="314">
        <f t="shared" si="16"/>
        <v>3.5269765765765762</v>
      </c>
      <c r="X41" s="314">
        <f t="shared" si="16"/>
        <v>3.5269765765765762</v>
      </c>
      <c r="Y41" s="314">
        <f t="shared" si="16"/>
        <v>3.5269765765765762</v>
      </c>
      <c r="Z41" s="314">
        <f t="shared" si="16"/>
        <v>3.5269765765765762</v>
      </c>
      <c r="AA41" s="314">
        <f t="shared" si="16"/>
        <v>3.5269765765765762</v>
      </c>
      <c r="AB41" s="314">
        <f t="shared" si="16"/>
        <v>3.5269765765765762</v>
      </c>
      <c r="AC41" s="314">
        <f t="shared" si="16"/>
        <v>2.4688836036036035</v>
      </c>
      <c r="AD41" s="271"/>
      <c r="AE41" s="271"/>
    </row>
    <row r="42" spans="1:34" s="308" customFormat="1" ht="12.75" x14ac:dyDescent="0.2">
      <c r="A42" s="326" t="s">
        <v>130</v>
      </c>
      <c r="B42" s="314">
        <f t="shared" si="16"/>
        <v>4.2096663063063051</v>
      </c>
      <c r="C42" s="314">
        <f t="shared" si="16"/>
        <v>4.2096663063063051</v>
      </c>
      <c r="D42" s="314">
        <f t="shared" si="16"/>
        <v>4.2096663063063051</v>
      </c>
      <c r="E42" s="314">
        <f t="shared" si="16"/>
        <v>4.2096663063063051</v>
      </c>
      <c r="F42" s="314">
        <f t="shared" si="16"/>
        <v>4.2096663063063051</v>
      </c>
      <c r="G42" s="314">
        <f t="shared" si="16"/>
        <v>4.2096663063063051</v>
      </c>
      <c r="H42" s="314">
        <f t="shared" si="16"/>
        <v>4.8110472072072064</v>
      </c>
      <c r="I42" s="314">
        <f t="shared" si="16"/>
        <v>4.8110472072072064</v>
      </c>
      <c r="J42" s="314">
        <f t="shared" si="16"/>
        <v>4.8110472072072064</v>
      </c>
      <c r="K42" s="314">
        <f t="shared" si="16"/>
        <v>5.4124281081081067</v>
      </c>
      <c r="L42" s="314">
        <f t="shared" si="16"/>
        <v>5.4124281081081067</v>
      </c>
      <c r="M42" s="314">
        <f t="shared" si="16"/>
        <v>5.4124281081081067</v>
      </c>
      <c r="N42" s="314">
        <f t="shared" si="16"/>
        <v>6.0138090090090079</v>
      </c>
      <c r="O42" s="314">
        <f t="shared" si="16"/>
        <v>6.0138090090090079</v>
      </c>
      <c r="P42" s="314">
        <f t="shared" si="16"/>
        <v>6.0138090090090079</v>
      </c>
      <c r="Q42" s="314">
        <f t="shared" si="16"/>
        <v>6.0138090090090079</v>
      </c>
      <c r="R42" s="314">
        <f t="shared" si="16"/>
        <v>6.0138090090090079</v>
      </c>
      <c r="S42" s="314">
        <f t="shared" si="16"/>
        <v>6.0138090090090079</v>
      </c>
      <c r="T42" s="314">
        <f t="shared" si="16"/>
        <v>6.0138090090090079</v>
      </c>
      <c r="U42" s="314">
        <f t="shared" si="16"/>
        <v>6.0138090090090079</v>
      </c>
      <c r="V42" s="314">
        <f t="shared" si="16"/>
        <v>6.0138090090090079</v>
      </c>
      <c r="W42" s="314">
        <f t="shared" si="16"/>
        <v>6.0138090090090079</v>
      </c>
      <c r="X42" s="314">
        <f t="shared" si="16"/>
        <v>6.0138090090090079</v>
      </c>
      <c r="Y42" s="314">
        <f t="shared" si="16"/>
        <v>6.0138090090090079</v>
      </c>
      <c r="Z42" s="314">
        <f t="shared" si="16"/>
        <v>6.0138090090090079</v>
      </c>
      <c r="AA42" s="314">
        <f t="shared" si="16"/>
        <v>6.0138090090090079</v>
      </c>
      <c r="AB42" s="314">
        <f t="shared" si="16"/>
        <v>6.0138090090090079</v>
      </c>
      <c r="AC42" s="314">
        <f t="shared" si="16"/>
        <v>4.2096663063063051</v>
      </c>
      <c r="AD42" s="271"/>
      <c r="AE42" s="271"/>
    </row>
    <row r="43" spans="1:34" s="308" customFormat="1" ht="12.75" x14ac:dyDescent="0.2">
      <c r="A43" s="326" t="s">
        <v>131</v>
      </c>
      <c r="B43" s="314">
        <f t="shared" si="16"/>
        <v>4.2815884684684677</v>
      </c>
      <c r="C43" s="314">
        <f t="shared" si="16"/>
        <v>4.2815884684684677</v>
      </c>
      <c r="D43" s="314">
        <f t="shared" si="16"/>
        <v>4.2815884684684677</v>
      </c>
      <c r="E43" s="314">
        <f t="shared" si="16"/>
        <v>4.2815884684684677</v>
      </c>
      <c r="F43" s="314">
        <f t="shared" si="16"/>
        <v>4.2815884684684677</v>
      </c>
      <c r="G43" s="314">
        <f t="shared" si="16"/>
        <v>4.2815884684684677</v>
      </c>
      <c r="H43" s="314">
        <f t="shared" si="16"/>
        <v>4.8932439639639629</v>
      </c>
      <c r="I43" s="314">
        <f t="shared" si="16"/>
        <v>4.8932439639639629</v>
      </c>
      <c r="J43" s="314">
        <f t="shared" si="16"/>
        <v>4.8932439639639629</v>
      </c>
      <c r="K43" s="314">
        <f t="shared" si="16"/>
        <v>5.504899459459458</v>
      </c>
      <c r="L43" s="314">
        <f t="shared" si="16"/>
        <v>5.504899459459458</v>
      </c>
      <c r="M43" s="314">
        <f t="shared" si="16"/>
        <v>5.504899459459458</v>
      </c>
      <c r="N43" s="314">
        <f t="shared" si="16"/>
        <v>6.116554954954954</v>
      </c>
      <c r="O43" s="314">
        <f t="shared" si="16"/>
        <v>6.116554954954954</v>
      </c>
      <c r="P43" s="314">
        <f t="shared" si="16"/>
        <v>6.116554954954954</v>
      </c>
      <c r="Q43" s="314">
        <f t="shared" si="16"/>
        <v>6.116554954954954</v>
      </c>
      <c r="R43" s="314">
        <f t="shared" si="16"/>
        <v>6.116554954954954</v>
      </c>
      <c r="S43" s="314">
        <f t="shared" si="16"/>
        <v>6.116554954954954</v>
      </c>
      <c r="T43" s="314">
        <f t="shared" si="16"/>
        <v>6.116554954954954</v>
      </c>
      <c r="U43" s="314">
        <f t="shared" si="16"/>
        <v>6.116554954954954</v>
      </c>
      <c r="V43" s="314">
        <f t="shared" si="16"/>
        <v>6.116554954954954</v>
      </c>
      <c r="W43" s="314">
        <f t="shared" si="16"/>
        <v>6.116554954954954</v>
      </c>
      <c r="X43" s="314">
        <f t="shared" si="16"/>
        <v>6.116554954954954</v>
      </c>
      <c r="Y43" s="314">
        <f t="shared" si="16"/>
        <v>6.116554954954954</v>
      </c>
      <c r="Z43" s="314">
        <f t="shared" si="16"/>
        <v>6.116554954954954</v>
      </c>
      <c r="AA43" s="314">
        <f t="shared" si="16"/>
        <v>6.116554954954954</v>
      </c>
      <c r="AB43" s="314">
        <f t="shared" si="16"/>
        <v>6.116554954954954</v>
      </c>
      <c r="AC43" s="314">
        <f t="shared" si="16"/>
        <v>4.2815884684684677</v>
      </c>
      <c r="AD43" s="271"/>
      <c r="AE43" s="271"/>
    </row>
    <row r="44" spans="1:34" s="308" customFormat="1" ht="12.75" x14ac:dyDescent="0.2">
      <c r="A44" s="326" t="s">
        <v>132</v>
      </c>
      <c r="B44" s="314">
        <f t="shared" si="16"/>
        <v>4.2815884684684677</v>
      </c>
      <c r="C44" s="314">
        <f t="shared" si="16"/>
        <v>4.2815884684684677</v>
      </c>
      <c r="D44" s="314">
        <f t="shared" si="16"/>
        <v>4.2815884684684677</v>
      </c>
      <c r="E44" s="314">
        <f t="shared" si="16"/>
        <v>4.2815884684684677</v>
      </c>
      <c r="F44" s="314">
        <f t="shared" si="16"/>
        <v>4.2815884684684677</v>
      </c>
      <c r="G44" s="314">
        <f t="shared" si="16"/>
        <v>4.2815884684684677</v>
      </c>
      <c r="H44" s="314">
        <f t="shared" si="16"/>
        <v>4.8932439639639629</v>
      </c>
      <c r="I44" s="314">
        <f t="shared" si="16"/>
        <v>4.8932439639639629</v>
      </c>
      <c r="J44" s="314">
        <f t="shared" si="16"/>
        <v>4.8932439639639629</v>
      </c>
      <c r="K44" s="314">
        <f t="shared" si="16"/>
        <v>5.504899459459458</v>
      </c>
      <c r="L44" s="314">
        <f t="shared" si="16"/>
        <v>5.504899459459458</v>
      </c>
      <c r="M44" s="314">
        <f t="shared" si="16"/>
        <v>5.504899459459458</v>
      </c>
      <c r="N44" s="314">
        <f t="shared" si="16"/>
        <v>6.116554954954954</v>
      </c>
      <c r="O44" s="314">
        <f t="shared" si="16"/>
        <v>6.116554954954954</v>
      </c>
      <c r="P44" s="314">
        <f t="shared" si="16"/>
        <v>6.116554954954954</v>
      </c>
      <c r="Q44" s="314">
        <f t="shared" si="16"/>
        <v>6.116554954954954</v>
      </c>
      <c r="R44" s="314">
        <f t="shared" si="16"/>
        <v>6.116554954954954</v>
      </c>
      <c r="S44" s="314">
        <f t="shared" si="16"/>
        <v>6.116554954954954</v>
      </c>
      <c r="T44" s="314">
        <f t="shared" si="16"/>
        <v>6.116554954954954</v>
      </c>
      <c r="U44" s="314">
        <f t="shared" si="16"/>
        <v>6.116554954954954</v>
      </c>
      <c r="V44" s="314">
        <f t="shared" si="16"/>
        <v>6.116554954954954</v>
      </c>
      <c r="W44" s="314">
        <f t="shared" si="16"/>
        <v>6.116554954954954</v>
      </c>
      <c r="X44" s="314">
        <f t="shared" si="16"/>
        <v>6.116554954954954</v>
      </c>
      <c r="Y44" s="314">
        <f t="shared" si="16"/>
        <v>6.116554954954954</v>
      </c>
      <c r="Z44" s="314">
        <f t="shared" si="16"/>
        <v>6.116554954954954</v>
      </c>
      <c r="AA44" s="314">
        <f t="shared" si="16"/>
        <v>6.116554954954954</v>
      </c>
      <c r="AB44" s="314">
        <f t="shared" si="16"/>
        <v>6.116554954954954</v>
      </c>
      <c r="AC44" s="314">
        <f t="shared" si="16"/>
        <v>4.2815884684684677</v>
      </c>
      <c r="AD44" s="271"/>
      <c r="AE44" s="271"/>
    </row>
    <row r="45" spans="1:34" s="308" customFormat="1" ht="12.75" x14ac:dyDescent="0.2">
      <c r="A45" s="326" t="s">
        <v>133</v>
      </c>
      <c r="B45" s="314">
        <f>IF(B$13="Deploy",B$36,B$36*$B130)</f>
        <v>2.1700958558558554</v>
      </c>
      <c r="C45" s="314">
        <f t="shared" ref="C45:AC47" si="17">IF(C$13="Deploy",C$36,C$36*$B130)</f>
        <v>2.1700958558558554</v>
      </c>
      <c r="D45" s="314">
        <f t="shared" si="17"/>
        <v>2.1700958558558554</v>
      </c>
      <c r="E45" s="314">
        <f t="shared" si="17"/>
        <v>2.1700958558558554</v>
      </c>
      <c r="F45" s="314">
        <f t="shared" si="17"/>
        <v>2.1700958558558554</v>
      </c>
      <c r="G45" s="314">
        <f t="shared" si="17"/>
        <v>2.1700958558558554</v>
      </c>
      <c r="H45" s="314">
        <f t="shared" si="17"/>
        <v>2.4801095495495491</v>
      </c>
      <c r="I45" s="314">
        <f t="shared" si="17"/>
        <v>2.4801095495495491</v>
      </c>
      <c r="J45" s="314">
        <f t="shared" si="17"/>
        <v>2.4801095495495491</v>
      </c>
      <c r="K45" s="314">
        <f t="shared" si="17"/>
        <v>2.7901232432432428</v>
      </c>
      <c r="L45" s="314">
        <f t="shared" si="17"/>
        <v>2.7901232432432428</v>
      </c>
      <c r="M45" s="314">
        <f t="shared" si="17"/>
        <v>2.7901232432432428</v>
      </c>
      <c r="N45" s="314">
        <f t="shared" si="17"/>
        <v>3.1001369369369365</v>
      </c>
      <c r="O45" s="314">
        <f t="shared" si="17"/>
        <v>3.1001369369369365</v>
      </c>
      <c r="P45" s="314">
        <f t="shared" si="17"/>
        <v>3.1001369369369365</v>
      </c>
      <c r="Q45" s="314">
        <f t="shared" si="17"/>
        <v>3.1001369369369365</v>
      </c>
      <c r="R45" s="314">
        <f t="shared" si="17"/>
        <v>8.8000000000000007</v>
      </c>
      <c r="S45" s="314">
        <f t="shared" si="17"/>
        <v>8.8000000000000007</v>
      </c>
      <c r="T45" s="314">
        <f t="shared" si="17"/>
        <v>8.8000000000000007</v>
      </c>
      <c r="U45" s="314">
        <f t="shared" si="17"/>
        <v>8.8000000000000007</v>
      </c>
      <c r="V45" s="314">
        <f t="shared" si="17"/>
        <v>8.8000000000000007</v>
      </c>
      <c r="W45" s="314">
        <f t="shared" si="17"/>
        <v>8.8000000000000007</v>
      </c>
      <c r="X45" s="314">
        <f t="shared" si="17"/>
        <v>3.1001369369369365</v>
      </c>
      <c r="Y45" s="314">
        <f t="shared" si="17"/>
        <v>3.1001369369369365</v>
      </c>
      <c r="Z45" s="314">
        <f t="shared" si="17"/>
        <v>3.1001369369369365</v>
      </c>
      <c r="AA45" s="314">
        <f t="shared" si="17"/>
        <v>3.1001369369369365</v>
      </c>
      <c r="AB45" s="314">
        <f t="shared" si="17"/>
        <v>3.1001369369369365</v>
      </c>
      <c r="AC45" s="314">
        <f t="shared" si="17"/>
        <v>2.1700958558558554</v>
      </c>
      <c r="AD45" s="271"/>
      <c r="AE45" s="271"/>
    </row>
    <row r="46" spans="1:34" s="308" customFormat="1" ht="12.75" x14ac:dyDescent="0.2">
      <c r="A46" s="326" t="s">
        <v>134</v>
      </c>
      <c r="B46" s="314">
        <f t="shared" si="16"/>
        <v>4.5732727927927925</v>
      </c>
      <c r="C46" s="314">
        <f t="shared" si="16"/>
        <v>4.5732727927927925</v>
      </c>
      <c r="D46" s="314">
        <f t="shared" si="16"/>
        <v>4.5732727927927925</v>
      </c>
      <c r="E46" s="314">
        <f t="shared" si="16"/>
        <v>4.5732727927927925</v>
      </c>
      <c r="F46" s="314">
        <f t="shared" si="16"/>
        <v>4.5732727927927925</v>
      </c>
      <c r="G46" s="314">
        <f t="shared" si="16"/>
        <v>4.5732727927927925</v>
      </c>
      <c r="H46" s="314">
        <f t="shared" si="16"/>
        <v>5.226597477477477</v>
      </c>
      <c r="I46" s="314">
        <f t="shared" si="16"/>
        <v>5.226597477477477</v>
      </c>
      <c r="J46" s="314">
        <f t="shared" si="16"/>
        <v>5.226597477477477</v>
      </c>
      <c r="K46" s="314">
        <f t="shared" si="16"/>
        <v>5.8799221621621616</v>
      </c>
      <c r="L46" s="314">
        <f t="shared" si="16"/>
        <v>5.8799221621621616</v>
      </c>
      <c r="M46" s="314">
        <f t="shared" si="16"/>
        <v>5.8799221621621616</v>
      </c>
      <c r="N46" s="314">
        <f t="shared" si="16"/>
        <v>6.533246846846847</v>
      </c>
      <c r="O46" s="314">
        <f t="shared" si="16"/>
        <v>6.533246846846847</v>
      </c>
      <c r="P46" s="314">
        <f t="shared" si="16"/>
        <v>6.533246846846847</v>
      </c>
      <c r="Q46" s="314">
        <f t="shared" si="16"/>
        <v>6.533246846846847</v>
      </c>
      <c r="R46" s="314">
        <f t="shared" si="16"/>
        <v>6.533246846846847</v>
      </c>
      <c r="S46" s="314">
        <f t="shared" si="16"/>
        <v>6.533246846846847</v>
      </c>
      <c r="T46" s="314">
        <f t="shared" si="16"/>
        <v>6.533246846846847</v>
      </c>
      <c r="U46" s="314">
        <f t="shared" si="16"/>
        <v>6.533246846846847</v>
      </c>
      <c r="V46" s="314">
        <f t="shared" si="16"/>
        <v>6.533246846846847</v>
      </c>
      <c r="W46" s="314">
        <f t="shared" si="16"/>
        <v>6.533246846846847</v>
      </c>
      <c r="X46" s="314">
        <f t="shared" si="16"/>
        <v>6.533246846846847</v>
      </c>
      <c r="Y46" s="314">
        <f t="shared" si="16"/>
        <v>6.533246846846847</v>
      </c>
      <c r="Z46" s="314">
        <f t="shared" si="16"/>
        <v>6.533246846846847</v>
      </c>
      <c r="AA46" s="314">
        <f t="shared" si="16"/>
        <v>6.533246846846847</v>
      </c>
      <c r="AB46" s="314">
        <f t="shared" si="16"/>
        <v>6.533246846846847</v>
      </c>
      <c r="AC46" s="314">
        <f t="shared" si="16"/>
        <v>4.5732727927927925</v>
      </c>
      <c r="AD46" s="271"/>
      <c r="AE46" s="271"/>
    </row>
    <row r="47" spans="1:34" s="308" customFormat="1" ht="12.75" x14ac:dyDescent="0.2">
      <c r="A47" s="326" t="s">
        <v>135</v>
      </c>
      <c r="B47" s="314">
        <f>IF(B$13="Deploy",B$36,B$36*$B132)</f>
        <v>2.0242536936936935</v>
      </c>
      <c r="C47" s="314">
        <f t="shared" si="17"/>
        <v>2.0242536936936935</v>
      </c>
      <c r="D47" s="314">
        <f t="shared" si="17"/>
        <v>2.0242536936936935</v>
      </c>
      <c r="E47" s="314">
        <f t="shared" si="17"/>
        <v>2.0242536936936935</v>
      </c>
      <c r="F47" s="314">
        <f t="shared" si="17"/>
        <v>2.0242536936936935</v>
      </c>
      <c r="G47" s="314">
        <f t="shared" si="17"/>
        <v>2.0242536936936935</v>
      </c>
      <c r="H47" s="314">
        <f t="shared" si="17"/>
        <v>2.3134327927927929</v>
      </c>
      <c r="I47" s="314">
        <f t="shared" si="17"/>
        <v>2.3134327927927929</v>
      </c>
      <c r="J47" s="314">
        <f t="shared" si="17"/>
        <v>2.3134327927927929</v>
      </c>
      <c r="K47" s="314">
        <f t="shared" si="17"/>
        <v>2.6026118918918919</v>
      </c>
      <c r="L47" s="314">
        <f t="shared" si="17"/>
        <v>2.6026118918918919</v>
      </c>
      <c r="M47" s="314">
        <f t="shared" si="17"/>
        <v>2.6026118918918919</v>
      </c>
      <c r="N47" s="314">
        <f t="shared" si="17"/>
        <v>2.8917909909909909</v>
      </c>
      <c r="O47" s="314">
        <f t="shared" si="17"/>
        <v>2.8917909909909909</v>
      </c>
      <c r="P47" s="314">
        <f t="shared" si="17"/>
        <v>2.8917909909909909</v>
      </c>
      <c r="Q47" s="314">
        <f t="shared" si="17"/>
        <v>2.8917909909909909</v>
      </c>
      <c r="R47" s="314">
        <f t="shared" si="17"/>
        <v>8.8000000000000007</v>
      </c>
      <c r="S47" s="314">
        <f t="shared" si="17"/>
        <v>8.8000000000000007</v>
      </c>
      <c r="T47" s="314">
        <f t="shared" si="17"/>
        <v>8.8000000000000007</v>
      </c>
      <c r="U47" s="314">
        <f t="shared" si="17"/>
        <v>8.8000000000000007</v>
      </c>
      <c r="V47" s="314">
        <f t="shared" si="17"/>
        <v>8.8000000000000007</v>
      </c>
      <c r="W47" s="314">
        <f t="shared" si="17"/>
        <v>8.8000000000000007</v>
      </c>
      <c r="X47" s="314">
        <f t="shared" si="17"/>
        <v>2.8917909909909909</v>
      </c>
      <c r="Y47" s="314">
        <f t="shared" si="17"/>
        <v>2.8917909909909909</v>
      </c>
      <c r="Z47" s="314">
        <f t="shared" si="17"/>
        <v>2.8917909909909909</v>
      </c>
      <c r="AA47" s="314">
        <f t="shared" si="17"/>
        <v>2.8917909909909909</v>
      </c>
      <c r="AB47" s="314">
        <f t="shared" si="17"/>
        <v>2.8917909909909909</v>
      </c>
      <c r="AC47" s="314">
        <f t="shared" si="17"/>
        <v>2.0242536936936935</v>
      </c>
      <c r="AD47" s="271"/>
      <c r="AE47" s="271"/>
    </row>
    <row r="48" spans="1:34" s="308" customFormat="1" ht="12.75" x14ac:dyDescent="0.2">
      <c r="A48" s="326" t="s">
        <v>136</v>
      </c>
      <c r="B48" s="314">
        <f t="shared" si="16"/>
        <v>6.16</v>
      </c>
      <c r="C48" s="314">
        <f t="shared" si="16"/>
        <v>6.16</v>
      </c>
      <c r="D48" s="314">
        <f t="shared" si="16"/>
        <v>6.16</v>
      </c>
      <c r="E48" s="314">
        <f t="shared" si="16"/>
        <v>6.16</v>
      </c>
      <c r="F48" s="314">
        <f t="shared" si="16"/>
        <v>6.16</v>
      </c>
      <c r="G48" s="314">
        <f t="shared" si="16"/>
        <v>6.16</v>
      </c>
      <c r="H48" s="314">
        <f t="shared" si="16"/>
        <v>7.04</v>
      </c>
      <c r="I48" s="314">
        <f t="shared" si="16"/>
        <v>7.04</v>
      </c>
      <c r="J48" s="314">
        <f t="shared" si="16"/>
        <v>7.04</v>
      </c>
      <c r="K48" s="314">
        <f t="shared" si="16"/>
        <v>7.92</v>
      </c>
      <c r="L48" s="314">
        <f t="shared" si="16"/>
        <v>7.92</v>
      </c>
      <c r="M48" s="314">
        <f t="shared" si="16"/>
        <v>7.92</v>
      </c>
      <c r="N48" s="314">
        <f t="shared" si="16"/>
        <v>8.8000000000000007</v>
      </c>
      <c r="O48" s="314">
        <f t="shared" si="16"/>
        <v>8.8000000000000007</v>
      </c>
      <c r="P48" s="314">
        <f t="shared" si="16"/>
        <v>8.8000000000000007</v>
      </c>
      <c r="Q48" s="314">
        <f t="shared" si="16"/>
        <v>8.8000000000000007</v>
      </c>
      <c r="R48" s="314">
        <f t="shared" si="16"/>
        <v>8.8000000000000007</v>
      </c>
      <c r="S48" s="314">
        <f t="shared" si="16"/>
        <v>8.8000000000000007</v>
      </c>
      <c r="T48" s="314">
        <f t="shared" si="16"/>
        <v>8.8000000000000007</v>
      </c>
      <c r="U48" s="314">
        <f t="shared" si="16"/>
        <v>8.8000000000000007</v>
      </c>
      <c r="V48" s="314">
        <f t="shared" si="16"/>
        <v>8.8000000000000007</v>
      </c>
      <c r="W48" s="314">
        <f t="shared" si="16"/>
        <v>8.8000000000000007</v>
      </c>
      <c r="X48" s="314">
        <f t="shared" si="16"/>
        <v>8.8000000000000007</v>
      </c>
      <c r="Y48" s="314">
        <f t="shared" si="16"/>
        <v>8.8000000000000007</v>
      </c>
      <c r="Z48" s="314">
        <f t="shared" si="16"/>
        <v>8.8000000000000007</v>
      </c>
      <c r="AA48" s="314">
        <f t="shared" si="16"/>
        <v>8.8000000000000007</v>
      </c>
      <c r="AB48" s="314">
        <f t="shared" si="16"/>
        <v>8.8000000000000007</v>
      </c>
      <c r="AC48" s="314">
        <f t="shared" si="16"/>
        <v>6.16</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8"/>
      <c r="AD49" s="273"/>
      <c r="AE49" s="272"/>
    </row>
    <row r="50" spans="1:34" x14ac:dyDescent="0.2">
      <c r="A50" s="47" t="s">
        <v>138</v>
      </c>
      <c r="B50" s="46">
        <v>5</v>
      </c>
      <c r="C50" s="46">
        <v>5</v>
      </c>
      <c r="D50" s="46">
        <v>5</v>
      </c>
      <c r="E50" s="46">
        <v>5</v>
      </c>
      <c r="F50" s="46">
        <v>5</v>
      </c>
      <c r="G50" s="46">
        <v>5</v>
      </c>
      <c r="H50" s="46">
        <v>5</v>
      </c>
      <c r="I50" s="46">
        <v>5</v>
      </c>
      <c r="J50" s="46">
        <v>5</v>
      </c>
      <c r="K50" s="46">
        <v>6</v>
      </c>
      <c r="L50" s="46">
        <v>6</v>
      </c>
      <c r="M50" s="46">
        <v>6</v>
      </c>
      <c r="N50" s="46">
        <v>6</v>
      </c>
      <c r="O50" s="46">
        <v>6</v>
      </c>
      <c r="P50" s="46">
        <v>6</v>
      </c>
      <c r="Q50" s="46">
        <v>8</v>
      </c>
      <c r="R50" s="46">
        <v>8</v>
      </c>
      <c r="S50" s="46">
        <v>8</v>
      </c>
      <c r="T50" s="46">
        <v>8</v>
      </c>
      <c r="U50" s="46">
        <v>8</v>
      </c>
      <c r="V50" s="46">
        <v>8</v>
      </c>
      <c r="W50" s="46">
        <v>8</v>
      </c>
      <c r="X50" s="46">
        <v>4</v>
      </c>
      <c r="Y50" s="46">
        <v>4</v>
      </c>
      <c r="Z50" s="46">
        <v>4</v>
      </c>
      <c r="AA50" s="46">
        <v>4</v>
      </c>
      <c r="AB50" s="345">
        <v>4</v>
      </c>
      <c r="AC50" s="96">
        <v>4</v>
      </c>
      <c r="AD50" s="48"/>
      <c r="AE50" s="48"/>
      <c r="AF50" s="48"/>
      <c r="AG50" s="48"/>
      <c r="AH50" s="48"/>
    </row>
    <row r="51" spans="1:34" x14ac:dyDescent="0.2">
      <c r="A51" s="47" t="s">
        <v>139</v>
      </c>
      <c r="B51" s="46">
        <f t="shared" ref="B51:AC51" si="18">ROUND(1*B50,2)</f>
        <v>5</v>
      </c>
      <c r="C51" s="46">
        <f t="shared" si="18"/>
        <v>5</v>
      </c>
      <c r="D51" s="46">
        <f t="shared" si="18"/>
        <v>5</v>
      </c>
      <c r="E51" s="46">
        <f t="shared" si="18"/>
        <v>5</v>
      </c>
      <c r="F51" s="46">
        <f t="shared" si="18"/>
        <v>5</v>
      </c>
      <c r="G51" s="46">
        <f t="shared" si="18"/>
        <v>5</v>
      </c>
      <c r="H51" s="46">
        <f t="shared" si="18"/>
        <v>5</v>
      </c>
      <c r="I51" s="46">
        <f t="shared" si="18"/>
        <v>5</v>
      </c>
      <c r="J51" s="46">
        <f t="shared" si="18"/>
        <v>5</v>
      </c>
      <c r="K51" s="46">
        <f t="shared" si="18"/>
        <v>6</v>
      </c>
      <c r="L51" s="46">
        <f t="shared" si="18"/>
        <v>6</v>
      </c>
      <c r="M51" s="46">
        <f t="shared" si="18"/>
        <v>6</v>
      </c>
      <c r="N51" s="46">
        <f t="shared" si="18"/>
        <v>6</v>
      </c>
      <c r="O51" s="46">
        <f t="shared" si="18"/>
        <v>6</v>
      </c>
      <c r="P51" s="46">
        <f t="shared" si="18"/>
        <v>6</v>
      </c>
      <c r="Q51" s="46">
        <f t="shared" si="18"/>
        <v>8</v>
      </c>
      <c r="R51" s="46">
        <f t="shared" si="18"/>
        <v>8</v>
      </c>
      <c r="S51" s="46">
        <f t="shared" si="18"/>
        <v>8</v>
      </c>
      <c r="T51" s="46">
        <f t="shared" si="18"/>
        <v>8</v>
      </c>
      <c r="U51" s="46">
        <f t="shared" si="18"/>
        <v>8</v>
      </c>
      <c r="V51" s="46">
        <f t="shared" si="18"/>
        <v>8</v>
      </c>
      <c r="W51" s="46">
        <f t="shared" si="18"/>
        <v>8</v>
      </c>
      <c r="X51" s="46">
        <f t="shared" si="18"/>
        <v>4</v>
      </c>
      <c r="Y51" s="46">
        <f t="shared" si="18"/>
        <v>4</v>
      </c>
      <c r="Z51" s="46">
        <f t="shared" si="18"/>
        <v>4</v>
      </c>
      <c r="AA51" s="46">
        <f t="shared" si="18"/>
        <v>4</v>
      </c>
      <c r="AB51" s="345">
        <f t="shared" si="18"/>
        <v>4</v>
      </c>
      <c r="AC51" s="96">
        <f t="shared" si="18"/>
        <v>4</v>
      </c>
      <c r="AF51" s="32"/>
      <c r="AG51" s="32"/>
      <c r="AH51" s="32"/>
    </row>
    <row r="52" spans="1:34" s="15" customFormat="1" x14ac:dyDescent="0.2">
      <c r="A52" s="43" t="s">
        <v>140</v>
      </c>
      <c r="B52" s="98">
        <v>3</v>
      </c>
      <c r="C52" s="98">
        <v>3</v>
      </c>
      <c r="D52" s="98">
        <v>3</v>
      </c>
      <c r="E52" s="98">
        <v>3</v>
      </c>
      <c r="F52" s="98">
        <v>3</v>
      </c>
      <c r="G52" s="98">
        <v>3</v>
      </c>
      <c r="H52" s="98">
        <v>3</v>
      </c>
      <c r="I52" s="98">
        <v>4</v>
      </c>
      <c r="J52" s="98">
        <v>4</v>
      </c>
      <c r="K52" s="98">
        <v>4</v>
      </c>
      <c r="L52" s="98">
        <v>4</v>
      </c>
      <c r="M52" s="98">
        <v>4</v>
      </c>
      <c r="N52" s="98">
        <v>4</v>
      </c>
      <c r="O52" s="98">
        <v>4</v>
      </c>
      <c r="P52" s="98">
        <v>4</v>
      </c>
      <c r="Q52" s="98">
        <v>4</v>
      </c>
      <c r="R52" s="98">
        <v>4</v>
      </c>
      <c r="S52" s="98">
        <v>4</v>
      </c>
      <c r="T52" s="98">
        <v>4</v>
      </c>
      <c r="U52" s="98">
        <v>4</v>
      </c>
      <c r="V52" s="98">
        <v>4</v>
      </c>
      <c r="W52" s="98">
        <v>4</v>
      </c>
      <c r="X52" s="98">
        <v>4</v>
      </c>
      <c r="Y52" s="98">
        <v>4</v>
      </c>
      <c r="Z52" s="98">
        <v>4</v>
      </c>
      <c r="AA52" s="98">
        <v>4</v>
      </c>
      <c r="AB52" s="343">
        <v>4</v>
      </c>
      <c r="AC52" s="98">
        <v>4</v>
      </c>
      <c r="AF52" s="32"/>
      <c r="AG52" s="32"/>
      <c r="AH52" s="32"/>
    </row>
    <row r="53" spans="1:34" s="15" customFormat="1" x14ac:dyDescent="0.2">
      <c r="A53" s="43" t="s">
        <v>141</v>
      </c>
      <c r="B53" s="99">
        <f>0.75*B52</f>
        <v>2.25</v>
      </c>
      <c r="C53" s="99">
        <f t="shared" ref="C53:AB53" si="19">0.75*C52</f>
        <v>2.25</v>
      </c>
      <c r="D53" s="99">
        <f t="shared" si="19"/>
        <v>2.25</v>
      </c>
      <c r="E53" s="99">
        <f t="shared" si="19"/>
        <v>2.25</v>
      </c>
      <c r="F53" s="99">
        <f t="shared" si="19"/>
        <v>2.25</v>
      </c>
      <c r="G53" s="99">
        <f t="shared" si="19"/>
        <v>2.25</v>
      </c>
      <c r="H53" s="99">
        <f t="shared" si="19"/>
        <v>2.25</v>
      </c>
      <c r="I53" s="99">
        <f t="shared" si="19"/>
        <v>3</v>
      </c>
      <c r="J53" s="99">
        <f t="shared" si="19"/>
        <v>3</v>
      </c>
      <c r="K53" s="99">
        <f t="shared" si="19"/>
        <v>3</v>
      </c>
      <c r="L53" s="99">
        <f t="shared" si="19"/>
        <v>3</v>
      </c>
      <c r="M53" s="99">
        <f t="shared" si="19"/>
        <v>3</v>
      </c>
      <c r="N53" s="99">
        <f t="shared" si="19"/>
        <v>3</v>
      </c>
      <c r="O53" s="99">
        <f t="shared" si="19"/>
        <v>3</v>
      </c>
      <c r="P53" s="99">
        <f t="shared" si="19"/>
        <v>3</v>
      </c>
      <c r="Q53" s="99">
        <f t="shared" si="19"/>
        <v>3</v>
      </c>
      <c r="R53" s="99">
        <f t="shared" si="19"/>
        <v>3</v>
      </c>
      <c r="S53" s="99">
        <f t="shared" si="19"/>
        <v>3</v>
      </c>
      <c r="T53" s="99">
        <f t="shared" si="19"/>
        <v>3</v>
      </c>
      <c r="U53" s="99">
        <f t="shared" si="19"/>
        <v>3</v>
      </c>
      <c r="V53" s="99">
        <f t="shared" si="19"/>
        <v>3</v>
      </c>
      <c r="W53" s="99">
        <f t="shared" si="19"/>
        <v>3</v>
      </c>
      <c r="X53" s="99">
        <f t="shared" si="19"/>
        <v>3</v>
      </c>
      <c r="Y53" s="99">
        <f t="shared" si="19"/>
        <v>3</v>
      </c>
      <c r="Z53" s="99">
        <f t="shared" si="19"/>
        <v>3</v>
      </c>
      <c r="AA53" s="99">
        <f t="shared" si="19"/>
        <v>3</v>
      </c>
      <c r="AB53" s="344">
        <f t="shared" si="19"/>
        <v>3</v>
      </c>
      <c r="AC53" s="96">
        <v>3</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22"/>
      <c r="AF54" s="18"/>
      <c r="AG54" s="18"/>
      <c r="AH54" s="18"/>
    </row>
    <row r="55" spans="1:34" x14ac:dyDescent="0.2">
      <c r="A55" s="51" t="str">
        <f t="shared" ref="A55:A63" si="20">A85</f>
        <v>Pilot Upper Limit</v>
      </c>
      <c r="B55" s="35">
        <v>16</v>
      </c>
      <c r="C55" s="35">
        <v>16</v>
      </c>
      <c r="D55" s="35">
        <v>16</v>
      </c>
      <c r="E55" s="35">
        <v>16</v>
      </c>
      <c r="F55" s="35">
        <v>16</v>
      </c>
      <c r="G55" s="35">
        <v>16</v>
      </c>
      <c r="H55" s="35">
        <v>16</v>
      </c>
      <c r="I55" s="35">
        <v>16</v>
      </c>
      <c r="J55" s="35">
        <v>16</v>
      </c>
      <c r="K55" s="35">
        <v>16</v>
      </c>
      <c r="L55" s="35">
        <v>16</v>
      </c>
      <c r="M55" s="35">
        <v>16</v>
      </c>
      <c r="N55" s="35">
        <v>16</v>
      </c>
      <c r="O55" s="35">
        <v>16</v>
      </c>
      <c r="P55" s="35">
        <v>16</v>
      </c>
      <c r="Q55" s="35">
        <v>16</v>
      </c>
      <c r="R55" s="35">
        <v>16</v>
      </c>
      <c r="S55" s="35">
        <v>16</v>
      </c>
      <c r="T55" s="35">
        <v>16</v>
      </c>
      <c r="U55" s="35">
        <v>16</v>
      </c>
      <c r="V55" s="35">
        <v>16</v>
      </c>
      <c r="W55" s="35">
        <v>16</v>
      </c>
      <c r="X55" s="35">
        <v>16</v>
      </c>
      <c r="Y55" s="35">
        <v>16</v>
      </c>
      <c r="Z55" s="35">
        <v>16</v>
      </c>
      <c r="AA55" s="35">
        <v>16</v>
      </c>
      <c r="AB55" s="339">
        <v>16</v>
      </c>
      <c r="AC55" s="115">
        <v>16</v>
      </c>
    </row>
    <row r="56" spans="1:34" x14ac:dyDescent="0.2">
      <c r="A56" s="34" t="str">
        <f t="shared" si="20"/>
        <v>Pilot Lower Limit</v>
      </c>
      <c r="B56" s="33">
        <f>IF(B76&lt;80,12,IF(AND(B76&gt;=80,B76&lt;90),14,$B$86))</f>
        <v>12</v>
      </c>
      <c r="C56" s="33">
        <f t="shared" ref="C56:AC56" si="21">IF(C76&lt;80,12,IF(AND(C76&gt;=80,C76&lt;90),14,$B$86))</f>
        <v>12</v>
      </c>
      <c r="D56" s="33">
        <f t="shared" si="21"/>
        <v>12</v>
      </c>
      <c r="E56" s="33">
        <f t="shared" si="21"/>
        <v>12</v>
      </c>
      <c r="F56" s="33">
        <f t="shared" si="21"/>
        <v>12</v>
      </c>
      <c r="G56" s="33">
        <f t="shared" si="21"/>
        <v>12</v>
      </c>
      <c r="H56" s="33">
        <f t="shared" si="21"/>
        <v>12</v>
      </c>
      <c r="I56" s="33">
        <f t="shared" si="21"/>
        <v>12</v>
      </c>
      <c r="J56" s="33">
        <f t="shared" si="21"/>
        <v>12</v>
      </c>
      <c r="K56" s="33">
        <f t="shared" si="21"/>
        <v>12</v>
      </c>
      <c r="L56" s="33">
        <f t="shared" si="21"/>
        <v>14</v>
      </c>
      <c r="M56" s="33">
        <f t="shared" si="21"/>
        <v>14</v>
      </c>
      <c r="N56" s="33">
        <f t="shared" si="21"/>
        <v>14</v>
      </c>
      <c r="O56" s="33">
        <f t="shared" si="21"/>
        <v>14</v>
      </c>
      <c r="P56" s="33">
        <f t="shared" si="21"/>
        <v>14</v>
      </c>
      <c r="Q56" s="33">
        <f t="shared" si="21"/>
        <v>14</v>
      </c>
      <c r="R56" s="33">
        <f t="shared" si="21"/>
        <v>16</v>
      </c>
      <c r="S56" s="33">
        <f t="shared" si="21"/>
        <v>16</v>
      </c>
      <c r="T56" s="33">
        <f t="shared" si="21"/>
        <v>16</v>
      </c>
      <c r="U56" s="33">
        <f t="shared" si="21"/>
        <v>16</v>
      </c>
      <c r="V56" s="33">
        <f t="shared" si="21"/>
        <v>16</v>
      </c>
      <c r="W56" s="33">
        <f t="shared" si="21"/>
        <v>16</v>
      </c>
      <c r="X56" s="33">
        <f t="shared" si="21"/>
        <v>16</v>
      </c>
      <c r="Y56" s="33">
        <f t="shared" si="21"/>
        <v>16</v>
      </c>
      <c r="Z56" s="33">
        <f t="shared" si="21"/>
        <v>14</v>
      </c>
      <c r="AA56" s="33">
        <f t="shared" si="21"/>
        <v>14</v>
      </c>
      <c r="AB56" s="125">
        <f t="shared" si="21"/>
        <v>14</v>
      </c>
      <c r="AC56" s="33">
        <f t="shared" si="21"/>
        <v>12</v>
      </c>
    </row>
    <row r="57" spans="1:34" x14ac:dyDescent="0.2">
      <c r="A57" s="34" t="str">
        <f t="shared" si="20"/>
        <v>&gt; L4 Pilots / Crews</v>
      </c>
      <c r="B57" s="33">
        <f t="shared" ref="B57:AC57" si="22">ROUNDUP(IF(B$13="Deploy",MAX((B$79/100)*$B87,$B87),(B$79/100)*$B87),0)</f>
        <v>2</v>
      </c>
      <c r="C57" s="33">
        <f t="shared" si="22"/>
        <v>2</v>
      </c>
      <c r="D57" s="33">
        <f t="shared" si="22"/>
        <v>2</v>
      </c>
      <c r="E57" s="33">
        <f t="shared" si="22"/>
        <v>2</v>
      </c>
      <c r="F57" s="33">
        <f t="shared" si="22"/>
        <v>2</v>
      </c>
      <c r="G57" s="33">
        <f t="shared" si="22"/>
        <v>2</v>
      </c>
      <c r="H57" s="33">
        <f t="shared" si="22"/>
        <v>3</v>
      </c>
      <c r="I57" s="33">
        <f t="shared" si="22"/>
        <v>3</v>
      </c>
      <c r="J57" s="33">
        <f t="shared" si="22"/>
        <v>4</v>
      </c>
      <c r="K57" s="33">
        <f t="shared" si="22"/>
        <v>4</v>
      </c>
      <c r="L57" s="33">
        <f t="shared" si="22"/>
        <v>4</v>
      </c>
      <c r="M57" s="33">
        <f t="shared" si="22"/>
        <v>5</v>
      </c>
      <c r="N57" s="33">
        <f t="shared" si="22"/>
        <v>5</v>
      </c>
      <c r="O57" s="33">
        <f t="shared" si="22"/>
        <v>5</v>
      </c>
      <c r="P57" s="33">
        <f t="shared" si="22"/>
        <v>5</v>
      </c>
      <c r="Q57" s="33">
        <f t="shared" si="22"/>
        <v>5</v>
      </c>
      <c r="R57" s="33">
        <f t="shared" si="22"/>
        <v>5</v>
      </c>
      <c r="S57" s="33">
        <f t="shared" si="22"/>
        <v>5</v>
      </c>
      <c r="T57" s="33">
        <f t="shared" si="22"/>
        <v>5</v>
      </c>
      <c r="U57" s="33">
        <f t="shared" si="22"/>
        <v>5</v>
      </c>
      <c r="V57" s="33">
        <f t="shared" si="22"/>
        <v>5</v>
      </c>
      <c r="W57" s="33">
        <f t="shared" si="22"/>
        <v>5</v>
      </c>
      <c r="X57" s="33">
        <f t="shared" si="22"/>
        <v>5</v>
      </c>
      <c r="Y57" s="33">
        <f t="shared" si="22"/>
        <v>5</v>
      </c>
      <c r="Z57" s="33">
        <f t="shared" si="22"/>
        <v>5</v>
      </c>
      <c r="AA57" s="33">
        <f t="shared" si="22"/>
        <v>5</v>
      </c>
      <c r="AB57" s="125">
        <f t="shared" si="22"/>
        <v>5</v>
      </c>
      <c r="AC57" s="33">
        <f t="shared" si="22"/>
        <v>2</v>
      </c>
    </row>
    <row r="58" spans="1:34" x14ac:dyDescent="0.2">
      <c r="A58" s="34" t="str">
        <f t="shared" si="20"/>
        <v>&gt; L3 Pilots / Crews</v>
      </c>
      <c r="B58" s="33">
        <f t="shared" ref="B58:AC58" si="23">ROUNDUP(IF(B$13="Deploy",MAX((B$79/100)*$B88,$B88),(B$79/100)*$B88),0)</f>
        <v>3</v>
      </c>
      <c r="C58" s="33">
        <f t="shared" si="23"/>
        <v>3</v>
      </c>
      <c r="D58" s="33">
        <f t="shared" si="23"/>
        <v>3</v>
      </c>
      <c r="E58" s="33">
        <f t="shared" si="23"/>
        <v>3</v>
      </c>
      <c r="F58" s="33">
        <f t="shared" si="23"/>
        <v>3</v>
      </c>
      <c r="G58" s="33">
        <f t="shared" si="23"/>
        <v>3</v>
      </c>
      <c r="H58" s="33">
        <f t="shared" si="23"/>
        <v>4</v>
      </c>
      <c r="I58" s="33">
        <f t="shared" si="23"/>
        <v>5</v>
      </c>
      <c r="J58" s="33">
        <f t="shared" si="23"/>
        <v>5</v>
      </c>
      <c r="K58" s="33">
        <f t="shared" si="23"/>
        <v>6</v>
      </c>
      <c r="L58" s="33">
        <f t="shared" si="23"/>
        <v>6</v>
      </c>
      <c r="M58" s="33">
        <f t="shared" si="23"/>
        <v>7</v>
      </c>
      <c r="N58" s="33">
        <f t="shared" si="23"/>
        <v>7</v>
      </c>
      <c r="O58" s="33">
        <f t="shared" si="23"/>
        <v>7</v>
      </c>
      <c r="P58" s="33">
        <f t="shared" si="23"/>
        <v>7</v>
      </c>
      <c r="Q58" s="33">
        <f t="shared" si="23"/>
        <v>7</v>
      </c>
      <c r="R58" s="33">
        <f t="shared" si="23"/>
        <v>8</v>
      </c>
      <c r="S58" s="33">
        <f t="shared" si="23"/>
        <v>8</v>
      </c>
      <c r="T58" s="33">
        <f t="shared" si="23"/>
        <v>8</v>
      </c>
      <c r="U58" s="33">
        <f t="shared" si="23"/>
        <v>8</v>
      </c>
      <c r="V58" s="33">
        <f t="shared" si="23"/>
        <v>8</v>
      </c>
      <c r="W58" s="33">
        <f t="shared" si="23"/>
        <v>8</v>
      </c>
      <c r="X58" s="33">
        <f t="shared" si="23"/>
        <v>8</v>
      </c>
      <c r="Y58" s="33">
        <f t="shared" si="23"/>
        <v>8</v>
      </c>
      <c r="Z58" s="33">
        <f t="shared" si="23"/>
        <v>7</v>
      </c>
      <c r="AA58" s="33">
        <f t="shared" si="23"/>
        <v>7</v>
      </c>
      <c r="AB58" s="125">
        <f t="shared" si="23"/>
        <v>7</v>
      </c>
      <c r="AC58" s="33">
        <f t="shared" si="23"/>
        <v>3</v>
      </c>
    </row>
    <row r="59" spans="1:34" s="21" customFormat="1" x14ac:dyDescent="0.2">
      <c r="A59" s="34" t="str">
        <f t="shared" si="20"/>
        <v>&gt; L2 Pilots / Crews</v>
      </c>
      <c r="B59" s="33">
        <f t="shared" ref="B59:AC59" si="24">ROUNDUP(IF(B$13="Deploy",MAX((B$79/100)*$B89,$B89),(B$79/100)*$B89),0)</f>
        <v>5</v>
      </c>
      <c r="C59" s="33">
        <f t="shared" si="24"/>
        <v>5</v>
      </c>
      <c r="D59" s="33">
        <f t="shared" si="24"/>
        <v>5</v>
      </c>
      <c r="E59" s="33">
        <f t="shared" si="24"/>
        <v>5</v>
      </c>
      <c r="F59" s="33">
        <f t="shared" si="24"/>
        <v>5</v>
      </c>
      <c r="G59" s="33">
        <f t="shared" si="24"/>
        <v>5</v>
      </c>
      <c r="H59" s="33">
        <f t="shared" si="24"/>
        <v>6</v>
      </c>
      <c r="I59" s="33">
        <f t="shared" si="24"/>
        <v>8</v>
      </c>
      <c r="J59" s="33">
        <f t="shared" si="24"/>
        <v>8</v>
      </c>
      <c r="K59" s="33">
        <f t="shared" si="24"/>
        <v>9</v>
      </c>
      <c r="L59" s="33">
        <f t="shared" si="24"/>
        <v>10</v>
      </c>
      <c r="M59" s="33">
        <f t="shared" si="24"/>
        <v>12</v>
      </c>
      <c r="N59" s="33">
        <f t="shared" si="24"/>
        <v>12</v>
      </c>
      <c r="O59" s="33">
        <f t="shared" si="24"/>
        <v>12</v>
      </c>
      <c r="P59" s="33">
        <f t="shared" si="24"/>
        <v>12</v>
      </c>
      <c r="Q59" s="33">
        <f t="shared" si="24"/>
        <v>12</v>
      </c>
      <c r="R59" s="33">
        <f t="shared" si="24"/>
        <v>13</v>
      </c>
      <c r="S59" s="33">
        <f t="shared" si="24"/>
        <v>13</v>
      </c>
      <c r="T59" s="33">
        <f t="shared" si="24"/>
        <v>13</v>
      </c>
      <c r="U59" s="33">
        <f t="shared" si="24"/>
        <v>13</v>
      </c>
      <c r="V59" s="33">
        <f t="shared" si="24"/>
        <v>13</v>
      </c>
      <c r="W59" s="33">
        <f t="shared" si="24"/>
        <v>13</v>
      </c>
      <c r="X59" s="33">
        <f t="shared" si="24"/>
        <v>13</v>
      </c>
      <c r="Y59" s="33">
        <f t="shared" si="24"/>
        <v>12</v>
      </c>
      <c r="Z59" s="33">
        <f t="shared" si="24"/>
        <v>12</v>
      </c>
      <c r="AA59" s="33">
        <f t="shared" si="24"/>
        <v>11</v>
      </c>
      <c r="AB59" s="125">
        <f t="shared" si="24"/>
        <v>11</v>
      </c>
      <c r="AC59" s="33">
        <f t="shared" si="24"/>
        <v>5</v>
      </c>
    </row>
    <row r="60" spans="1:34" x14ac:dyDescent="0.2">
      <c r="A60" s="34" t="str">
        <f t="shared" si="20"/>
        <v>&gt; L1 Pilots / Crews</v>
      </c>
      <c r="B60" s="33">
        <f t="shared" ref="B60:AC60" si="25">ROUNDUP(IF(B$13="Deploy",MAX((B$79/100)*$B90,$B90),(B$79/100)*$B90),0)</f>
        <v>6</v>
      </c>
      <c r="C60" s="33">
        <f t="shared" si="25"/>
        <v>6</v>
      </c>
      <c r="D60" s="33">
        <f t="shared" si="25"/>
        <v>6</v>
      </c>
      <c r="E60" s="33">
        <f t="shared" si="25"/>
        <v>6</v>
      </c>
      <c r="F60" s="33">
        <f t="shared" si="25"/>
        <v>6</v>
      </c>
      <c r="G60" s="33">
        <f t="shared" si="25"/>
        <v>6</v>
      </c>
      <c r="H60" s="33">
        <f t="shared" si="25"/>
        <v>8</v>
      </c>
      <c r="I60" s="33">
        <f t="shared" si="25"/>
        <v>9</v>
      </c>
      <c r="J60" s="33">
        <f t="shared" si="25"/>
        <v>10</v>
      </c>
      <c r="K60" s="33">
        <f t="shared" si="25"/>
        <v>11</v>
      </c>
      <c r="L60" s="33">
        <f t="shared" si="25"/>
        <v>12</v>
      </c>
      <c r="M60" s="33">
        <f t="shared" si="25"/>
        <v>14</v>
      </c>
      <c r="N60" s="33">
        <f t="shared" si="25"/>
        <v>14</v>
      </c>
      <c r="O60" s="33">
        <f t="shared" si="25"/>
        <v>14</v>
      </c>
      <c r="P60" s="33">
        <f t="shared" si="25"/>
        <v>14</v>
      </c>
      <c r="Q60" s="33">
        <f t="shared" si="25"/>
        <v>14</v>
      </c>
      <c r="R60" s="33">
        <f t="shared" si="25"/>
        <v>16</v>
      </c>
      <c r="S60" s="33">
        <f t="shared" si="25"/>
        <v>16</v>
      </c>
      <c r="T60" s="33">
        <f t="shared" si="25"/>
        <v>16</v>
      </c>
      <c r="U60" s="33">
        <f t="shared" si="25"/>
        <v>16</v>
      </c>
      <c r="V60" s="33">
        <f t="shared" si="25"/>
        <v>16</v>
      </c>
      <c r="W60" s="33">
        <f t="shared" si="25"/>
        <v>16</v>
      </c>
      <c r="X60" s="33">
        <f t="shared" si="25"/>
        <v>16</v>
      </c>
      <c r="Y60" s="33">
        <f t="shared" si="25"/>
        <v>15</v>
      </c>
      <c r="Z60" s="33">
        <f t="shared" si="25"/>
        <v>14</v>
      </c>
      <c r="AA60" s="33">
        <f t="shared" si="25"/>
        <v>14</v>
      </c>
      <c r="AB60" s="125">
        <f t="shared" si="25"/>
        <v>13</v>
      </c>
      <c r="AC60" s="33">
        <f t="shared" si="25"/>
        <v>6</v>
      </c>
    </row>
    <row r="61" spans="1:34" x14ac:dyDescent="0.2">
      <c r="A61" s="34" t="str">
        <f t="shared" si="20"/>
        <v>NVG Quals</v>
      </c>
      <c r="B61" s="33">
        <f t="shared" ref="B61:AB61" si="26">ROUNDUP(IF(B$13="Deploy",MAX((B$79/100)*$B91,$B91),(B$79/100)*$B91),0)</f>
        <v>5</v>
      </c>
      <c r="C61" s="33">
        <f t="shared" si="26"/>
        <v>5</v>
      </c>
      <c r="D61" s="33">
        <f t="shared" si="26"/>
        <v>5</v>
      </c>
      <c r="E61" s="33">
        <f t="shared" si="26"/>
        <v>5</v>
      </c>
      <c r="F61" s="33">
        <f t="shared" si="26"/>
        <v>5</v>
      </c>
      <c r="G61" s="33">
        <f t="shared" si="26"/>
        <v>5</v>
      </c>
      <c r="H61" s="33">
        <f t="shared" si="26"/>
        <v>6</v>
      </c>
      <c r="I61" s="33">
        <f t="shared" si="26"/>
        <v>7</v>
      </c>
      <c r="J61" s="33">
        <f t="shared" si="26"/>
        <v>8</v>
      </c>
      <c r="K61" s="33">
        <f t="shared" si="26"/>
        <v>8</v>
      </c>
      <c r="L61" s="33">
        <f t="shared" si="26"/>
        <v>9</v>
      </c>
      <c r="M61" s="33">
        <f t="shared" si="26"/>
        <v>11</v>
      </c>
      <c r="N61" s="33">
        <f t="shared" si="26"/>
        <v>11</v>
      </c>
      <c r="O61" s="33">
        <f t="shared" si="26"/>
        <v>11</v>
      </c>
      <c r="P61" s="33">
        <f t="shared" si="26"/>
        <v>11</v>
      </c>
      <c r="Q61" s="33">
        <f t="shared" si="26"/>
        <v>11</v>
      </c>
      <c r="R61" s="33">
        <f t="shared" si="26"/>
        <v>12</v>
      </c>
      <c r="S61" s="33">
        <f t="shared" si="26"/>
        <v>12</v>
      </c>
      <c r="T61" s="33">
        <f t="shared" si="26"/>
        <v>12</v>
      </c>
      <c r="U61" s="33">
        <f t="shared" si="26"/>
        <v>12</v>
      </c>
      <c r="V61" s="33">
        <f t="shared" si="26"/>
        <v>12</v>
      </c>
      <c r="W61" s="33">
        <f t="shared" si="26"/>
        <v>12</v>
      </c>
      <c r="X61" s="33">
        <f t="shared" si="26"/>
        <v>12</v>
      </c>
      <c r="Y61" s="33">
        <f t="shared" si="26"/>
        <v>11</v>
      </c>
      <c r="Z61" s="33">
        <f t="shared" si="26"/>
        <v>11</v>
      </c>
      <c r="AA61" s="33">
        <f t="shared" si="26"/>
        <v>11</v>
      </c>
      <c r="AB61" s="125">
        <f t="shared" si="26"/>
        <v>10</v>
      </c>
      <c r="AC61" s="33">
        <v>0</v>
      </c>
    </row>
    <row r="62" spans="1:34" x14ac:dyDescent="0.2">
      <c r="A62" s="34" t="str">
        <f t="shared" si="20"/>
        <v>JMPS SME</v>
      </c>
      <c r="B62" s="33">
        <f t="shared" ref="B62:AB62" si="27">ROUNDUP(IF(B$13="Deploy",MAX((B$79/100)*$B92,$B92),(B$79/100)*$B92),0)</f>
        <v>2</v>
      </c>
      <c r="C62" s="33">
        <f t="shared" si="27"/>
        <v>2</v>
      </c>
      <c r="D62" s="33">
        <f t="shared" si="27"/>
        <v>2</v>
      </c>
      <c r="E62" s="33">
        <f t="shared" si="27"/>
        <v>2</v>
      </c>
      <c r="F62" s="33">
        <f t="shared" si="27"/>
        <v>2</v>
      </c>
      <c r="G62" s="33">
        <f t="shared" si="27"/>
        <v>2</v>
      </c>
      <c r="H62" s="33">
        <f t="shared" si="27"/>
        <v>2</v>
      </c>
      <c r="I62" s="33">
        <f t="shared" si="27"/>
        <v>2</v>
      </c>
      <c r="J62" s="33">
        <f t="shared" si="27"/>
        <v>2</v>
      </c>
      <c r="K62" s="33">
        <f t="shared" si="27"/>
        <v>2</v>
      </c>
      <c r="L62" s="33">
        <f t="shared" si="27"/>
        <v>3</v>
      </c>
      <c r="M62" s="33">
        <f t="shared" si="27"/>
        <v>3</v>
      </c>
      <c r="N62" s="33">
        <f t="shared" si="27"/>
        <v>3</v>
      </c>
      <c r="O62" s="33">
        <f t="shared" si="27"/>
        <v>3</v>
      </c>
      <c r="P62" s="33">
        <f t="shared" si="27"/>
        <v>3</v>
      </c>
      <c r="Q62" s="33">
        <f t="shared" si="27"/>
        <v>3</v>
      </c>
      <c r="R62" s="33">
        <f t="shared" si="27"/>
        <v>3</v>
      </c>
      <c r="S62" s="33">
        <f t="shared" si="27"/>
        <v>3</v>
      </c>
      <c r="T62" s="33">
        <f t="shared" si="27"/>
        <v>3</v>
      </c>
      <c r="U62" s="33">
        <f t="shared" si="27"/>
        <v>3</v>
      </c>
      <c r="V62" s="33">
        <f t="shared" si="27"/>
        <v>3</v>
      </c>
      <c r="W62" s="33">
        <f t="shared" si="27"/>
        <v>3</v>
      </c>
      <c r="X62" s="33">
        <f t="shared" si="27"/>
        <v>3</v>
      </c>
      <c r="Y62" s="33">
        <f t="shared" si="27"/>
        <v>3</v>
      </c>
      <c r="Z62" s="33">
        <f t="shared" si="27"/>
        <v>3</v>
      </c>
      <c r="AA62" s="33">
        <f t="shared" si="27"/>
        <v>3</v>
      </c>
      <c r="AB62" s="125">
        <f t="shared" si="27"/>
        <v>3</v>
      </c>
      <c r="AC62" s="33">
        <v>0</v>
      </c>
    </row>
    <row r="63" spans="1:34" x14ac:dyDescent="0.2">
      <c r="A63" s="34" t="str">
        <f t="shared" si="20"/>
        <v>CVW Strike Leads</v>
      </c>
      <c r="B63" s="33">
        <f t="shared" ref="B63:AB63" si="28">ROUNDUP(IF(B$13="Deploy",MAX((B$79/100)*$B93,$B93),(B$79/100)*$B93),0)</f>
        <v>2</v>
      </c>
      <c r="C63" s="33">
        <f t="shared" si="28"/>
        <v>2</v>
      </c>
      <c r="D63" s="33">
        <f t="shared" si="28"/>
        <v>2</v>
      </c>
      <c r="E63" s="33">
        <f t="shared" si="28"/>
        <v>2</v>
      </c>
      <c r="F63" s="33">
        <f t="shared" si="28"/>
        <v>2</v>
      </c>
      <c r="G63" s="33">
        <f t="shared" si="28"/>
        <v>2</v>
      </c>
      <c r="H63" s="33">
        <f t="shared" si="28"/>
        <v>2</v>
      </c>
      <c r="I63" s="33">
        <f t="shared" si="28"/>
        <v>2</v>
      </c>
      <c r="J63" s="33">
        <f t="shared" si="28"/>
        <v>2</v>
      </c>
      <c r="K63" s="33">
        <f t="shared" si="28"/>
        <v>2</v>
      </c>
      <c r="L63" s="33">
        <f t="shared" si="28"/>
        <v>3</v>
      </c>
      <c r="M63" s="33">
        <f t="shared" si="28"/>
        <v>3</v>
      </c>
      <c r="N63" s="33">
        <f t="shared" si="28"/>
        <v>3</v>
      </c>
      <c r="O63" s="33">
        <f t="shared" si="28"/>
        <v>3</v>
      </c>
      <c r="P63" s="33">
        <f t="shared" si="28"/>
        <v>3</v>
      </c>
      <c r="Q63" s="33">
        <f t="shared" si="28"/>
        <v>3</v>
      </c>
      <c r="R63" s="33">
        <f t="shared" si="28"/>
        <v>3</v>
      </c>
      <c r="S63" s="33">
        <f t="shared" si="28"/>
        <v>3</v>
      </c>
      <c r="T63" s="33">
        <f t="shared" si="28"/>
        <v>3</v>
      </c>
      <c r="U63" s="33">
        <f t="shared" si="28"/>
        <v>3</v>
      </c>
      <c r="V63" s="33">
        <f t="shared" si="28"/>
        <v>3</v>
      </c>
      <c r="W63" s="33">
        <f t="shared" si="28"/>
        <v>3</v>
      </c>
      <c r="X63" s="33">
        <f t="shared" si="28"/>
        <v>3</v>
      </c>
      <c r="Y63" s="33">
        <f t="shared" si="28"/>
        <v>3</v>
      </c>
      <c r="Z63" s="33">
        <f t="shared" si="28"/>
        <v>3</v>
      </c>
      <c r="AA63" s="33">
        <f t="shared" si="28"/>
        <v>3</v>
      </c>
      <c r="AB63" s="125">
        <f t="shared" si="28"/>
        <v>3</v>
      </c>
      <c r="AC63" s="33">
        <v>0</v>
      </c>
    </row>
    <row r="64" spans="1:34" x14ac:dyDescent="0.2">
      <c r="A64" s="34" t="str">
        <f>A94</f>
        <v>Required Skilled Crews</v>
      </c>
      <c r="B64" s="33">
        <f t="shared" ref="B64:AB64" si="29">ROUNDUP(IF(B$13="Deploy",MAX((B$79/100)*$B94,$B94),(B$79/100)*$B94),0)</f>
        <v>5</v>
      </c>
      <c r="C64" s="33">
        <f t="shared" si="29"/>
        <v>5</v>
      </c>
      <c r="D64" s="33">
        <f t="shared" si="29"/>
        <v>5</v>
      </c>
      <c r="E64" s="33">
        <f t="shared" si="29"/>
        <v>5</v>
      </c>
      <c r="F64" s="33">
        <f t="shared" si="29"/>
        <v>5</v>
      </c>
      <c r="G64" s="33">
        <f t="shared" si="29"/>
        <v>5</v>
      </c>
      <c r="H64" s="33">
        <f t="shared" si="29"/>
        <v>6</v>
      </c>
      <c r="I64" s="33">
        <f t="shared" si="29"/>
        <v>8</v>
      </c>
      <c r="J64" s="33">
        <f t="shared" si="29"/>
        <v>8</v>
      </c>
      <c r="K64" s="33">
        <f t="shared" si="29"/>
        <v>9</v>
      </c>
      <c r="L64" s="33">
        <f t="shared" si="29"/>
        <v>10</v>
      </c>
      <c r="M64" s="33">
        <f t="shared" si="29"/>
        <v>12</v>
      </c>
      <c r="N64" s="33">
        <f t="shared" si="29"/>
        <v>12</v>
      </c>
      <c r="O64" s="33">
        <f t="shared" si="29"/>
        <v>12</v>
      </c>
      <c r="P64" s="33">
        <f t="shared" si="29"/>
        <v>12</v>
      </c>
      <c r="Q64" s="33">
        <f t="shared" si="29"/>
        <v>12</v>
      </c>
      <c r="R64" s="33">
        <f t="shared" si="29"/>
        <v>13</v>
      </c>
      <c r="S64" s="33">
        <f t="shared" si="29"/>
        <v>13</v>
      </c>
      <c r="T64" s="33">
        <f t="shared" si="29"/>
        <v>13</v>
      </c>
      <c r="U64" s="33">
        <f t="shared" si="29"/>
        <v>13</v>
      </c>
      <c r="V64" s="33">
        <f t="shared" si="29"/>
        <v>13</v>
      </c>
      <c r="W64" s="33">
        <f t="shared" si="29"/>
        <v>13</v>
      </c>
      <c r="X64" s="33">
        <f t="shared" si="29"/>
        <v>13</v>
      </c>
      <c r="Y64" s="33">
        <f t="shared" si="29"/>
        <v>12</v>
      </c>
      <c r="Z64" s="33">
        <f t="shared" si="29"/>
        <v>12</v>
      </c>
      <c r="AA64" s="33">
        <f t="shared" si="29"/>
        <v>11</v>
      </c>
      <c r="AB64" s="125">
        <f t="shared" si="29"/>
        <v>11</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4">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15"/>
      <c r="AI70" s="2"/>
      <c r="AJ70" s="2"/>
    </row>
    <row r="71" spans="1:47" x14ac:dyDescent="0.2">
      <c r="B71" s="15"/>
      <c r="C71" s="15"/>
      <c r="AD71" s="21"/>
      <c r="AE71" s="21"/>
      <c r="AF71" s="20"/>
      <c r="AG71" s="19"/>
      <c r="AH71" s="18"/>
      <c r="AI71" s="2"/>
      <c r="AJ71" s="2"/>
    </row>
    <row r="72" spans="1:47" ht="12.75" thickBot="1" x14ac:dyDescent="0.25">
      <c r="A72" s="32"/>
      <c r="AC72" s="21"/>
      <c r="AD72" s="21"/>
      <c r="AE72" s="21"/>
      <c r="AF72" s="20"/>
      <c r="AG72" s="19"/>
      <c r="AH72" s="18"/>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0">MIN(100,B76+$B$80)</f>
        <v>45.901136923127005</v>
      </c>
      <c r="C74" s="28">
        <f t="shared" si="30"/>
        <v>45.901136923127005</v>
      </c>
      <c r="D74" s="28">
        <f t="shared" si="30"/>
        <v>45.901136923127005</v>
      </c>
      <c r="E74" s="28">
        <f t="shared" si="30"/>
        <v>45.901136923127005</v>
      </c>
      <c r="F74" s="28">
        <f t="shared" si="30"/>
        <v>45.901136923127005</v>
      </c>
      <c r="G74" s="28">
        <f t="shared" si="30"/>
        <v>53.901136923127005</v>
      </c>
      <c r="H74" s="28">
        <f t="shared" si="30"/>
        <v>55.901136923127005</v>
      </c>
      <c r="I74" s="28">
        <f t="shared" si="30"/>
        <v>55.901136923127005</v>
      </c>
      <c r="J74" s="28">
        <f t="shared" si="30"/>
        <v>65.901136923127012</v>
      </c>
      <c r="K74" s="28">
        <f t="shared" si="30"/>
        <v>90.901136923127012</v>
      </c>
      <c r="L74" s="28">
        <f t="shared" si="30"/>
        <v>100</v>
      </c>
      <c r="M74" s="28">
        <f t="shared" si="30"/>
        <v>100</v>
      </c>
      <c r="N74" s="28">
        <f t="shared" si="30"/>
        <v>100</v>
      </c>
      <c r="O74" s="28">
        <f t="shared" si="30"/>
        <v>100</v>
      </c>
      <c r="P74" s="28">
        <f t="shared" si="30"/>
        <v>100</v>
      </c>
      <c r="Q74" s="28">
        <f t="shared" si="30"/>
        <v>100</v>
      </c>
      <c r="R74" s="28">
        <f t="shared" si="30"/>
        <v>100</v>
      </c>
      <c r="S74" s="28">
        <f t="shared" si="30"/>
        <v>100</v>
      </c>
      <c r="T74" s="28">
        <f t="shared" si="30"/>
        <v>100</v>
      </c>
      <c r="U74" s="28">
        <f t="shared" si="30"/>
        <v>100</v>
      </c>
      <c r="V74" s="28">
        <f t="shared" si="30"/>
        <v>100</v>
      </c>
      <c r="W74" s="28">
        <f t="shared" si="30"/>
        <v>100</v>
      </c>
      <c r="X74" s="28">
        <f t="shared" si="30"/>
        <v>100</v>
      </c>
      <c r="Y74" s="28">
        <f t="shared" si="30"/>
        <v>100</v>
      </c>
      <c r="Z74" s="28">
        <f t="shared" si="30"/>
        <v>100</v>
      </c>
      <c r="AA74" s="28">
        <f t="shared" si="30"/>
        <v>100</v>
      </c>
      <c r="AB74" s="27">
        <f t="shared" si="30"/>
        <v>100</v>
      </c>
      <c r="AC74" s="129">
        <f>MIN(100,AC76+$B$80)</f>
        <v>45.901136923127005</v>
      </c>
      <c r="AD74" s="21"/>
      <c r="AE74" s="21"/>
      <c r="AF74" s="20"/>
      <c r="AG74" s="19"/>
      <c r="AH74" s="18"/>
      <c r="AI74" s="2"/>
      <c r="AJ74" s="2"/>
    </row>
    <row r="75" spans="1:47" x14ac:dyDescent="0.2">
      <c r="A75" s="29" t="s">
        <v>149</v>
      </c>
      <c r="B75" s="28">
        <f t="shared" ref="B75:AB75" si="31">MIN(100,B76+$B$81)</f>
        <v>27.950568461563503</v>
      </c>
      <c r="C75" s="28">
        <f t="shared" si="31"/>
        <v>27.950568461563503</v>
      </c>
      <c r="D75" s="28">
        <f t="shared" si="31"/>
        <v>27.950568461563503</v>
      </c>
      <c r="E75" s="28">
        <f t="shared" si="31"/>
        <v>27.950568461563503</v>
      </c>
      <c r="F75" s="28">
        <f t="shared" si="31"/>
        <v>27.950568461563503</v>
      </c>
      <c r="G75" s="28">
        <f t="shared" si="31"/>
        <v>35.950568461563506</v>
      </c>
      <c r="H75" s="28">
        <f t="shared" si="31"/>
        <v>37.950568461563506</v>
      </c>
      <c r="I75" s="28">
        <f t="shared" si="31"/>
        <v>37.950568461563506</v>
      </c>
      <c r="J75" s="28">
        <f t="shared" si="31"/>
        <v>47.950568461563506</v>
      </c>
      <c r="K75" s="28">
        <f t="shared" si="31"/>
        <v>72.950568461563506</v>
      </c>
      <c r="L75" s="28">
        <f t="shared" si="31"/>
        <v>97.950568461563506</v>
      </c>
      <c r="M75" s="28">
        <f t="shared" si="31"/>
        <v>100</v>
      </c>
      <c r="N75" s="28">
        <f t="shared" si="31"/>
        <v>100</v>
      </c>
      <c r="O75" s="28">
        <f t="shared" si="31"/>
        <v>100</v>
      </c>
      <c r="P75" s="28">
        <f t="shared" si="31"/>
        <v>100</v>
      </c>
      <c r="Q75" s="28">
        <f t="shared" si="31"/>
        <v>100</v>
      </c>
      <c r="R75" s="28">
        <f t="shared" si="31"/>
        <v>100</v>
      </c>
      <c r="S75" s="28">
        <f t="shared" si="31"/>
        <v>100</v>
      </c>
      <c r="T75" s="28">
        <f t="shared" si="31"/>
        <v>100</v>
      </c>
      <c r="U75" s="28">
        <f t="shared" si="31"/>
        <v>100</v>
      </c>
      <c r="V75" s="28">
        <f t="shared" si="31"/>
        <v>100</v>
      </c>
      <c r="W75" s="28">
        <f t="shared" si="31"/>
        <v>100</v>
      </c>
      <c r="X75" s="28">
        <f t="shared" si="31"/>
        <v>100</v>
      </c>
      <c r="Y75" s="28">
        <f t="shared" si="31"/>
        <v>100</v>
      </c>
      <c r="Z75" s="28">
        <f t="shared" si="31"/>
        <v>100</v>
      </c>
      <c r="AA75" s="28">
        <f t="shared" si="31"/>
        <v>100</v>
      </c>
      <c r="AB75" s="27">
        <f t="shared" si="31"/>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I76" s="2"/>
      <c r="AJ76" s="2"/>
    </row>
    <row r="77" spans="1:47" x14ac:dyDescent="0.2">
      <c r="A77" s="29" t="s">
        <v>151</v>
      </c>
      <c r="B77" s="28">
        <f t="shared" ref="B77:AB77" si="32">MIN(80,IF(B13="Deploy",80,MAX(0,B76-$B$81)))</f>
        <v>0</v>
      </c>
      <c r="C77" s="28">
        <f t="shared" si="32"/>
        <v>0</v>
      </c>
      <c r="D77" s="28">
        <f t="shared" si="32"/>
        <v>0</v>
      </c>
      <c r="E77" s="28">
        <f t="shared" si="32"/>
        <v>0</v>
      </c>
      <c r="F77" s="28">
        <f t="shared" si="32"/>
        <v>0</v>
      </c>
      <c r="G77" s="28">
        <f t="shared" si="32"/>
        <v>4.9431538436497391E-2</v>
      </c>
      <c r="H77" s="28">
        <f t="shared" si="32"/>
        <v>2.0494315384364974</v>
      </c>
      <c r="I77" s="28">
        <f t="shared" si="32"/>
        <v>2.0494315384364974</v>
      </c>
      <c r="J77" s="28">
        <f t="shared" si="32"/>
        <v>12.049431538436497</v>
      </c>
      <c r="K77" s="28">
        <f t="shared" si="32"/>
        <v>37.049431538436494</v>
      </c>
      <c r="L77" s="28">
        <f t="shared" si="32"/>
        <v>62.049431538436494</v>
      </c>
      <c r="M77" s="28">
        <f t="shared" si="32"/>
        <v>67.049431538436494</v>
      </c>
      <c r="N77" s="28">
        <f t="shared" si="32"/>
        <v>67.049431538436494</v>
      </c>
      <c r="O77" s="28">
        <f t="shared" si="32"/>
        <v>67.049431538436494</v>
      </c>
      <c r="P77" s="28">
        <f t="shared" si="32"/>
        <v>67.049431538436494</v>
      </c>
      <c r="Q77" s="28">
        <f t="shared" si="32"/>
        <v>67.049431538436494</v>
      </c>
      <c r="R77" s="28">
        <f t="shared" si="32"/>
        <v>80</v>
      </c>
      <c r="S77" s="28">
        <f t="shared" si="32"/>
        <v>80</v>
      </c>
      <c r="T77" s="28">
        <f t="shared" si="32"/>
        <v>80</v>
      </c>
      <c r="U77" s="28">
        <f t="shared" si="32"/>
        <v>80</v>
      </c>
      <c r="V77" s="28">
        <f t="shared" si="32"/>
        <v>80</v>
      </c>
      <c r="W77" s="28">
        <f t="shared" si="32"/>
        <v>80</v>
      </c>
      <c r="X77" s="28">
        <f t="shared" si="32"/>
        <v>76.049431538436494</v>
      </c>
      <c r="Y77" s="28">
        <f t="shared" si="32"/>
        <v>73.049431538436494</v>
      </c>
      <c r="Z77" s="28">
        <f t="shared" si="32"/>
        <v>67.049431538436494</v>
      </c>
      <c r="AA77" s="28">
        <f t="shared" si="32"/>
        <v>66.049431538436494</v>
      </c>
      <c r="AB77" s="27">
        <f t="shared" si="32"/>
        <v>63.049431538436494</v>
      </c>
      <c r="AC77" s="130">
        <f>MIN(80,IF(AC3="Deploy",80,MAX(0,AC76-$B$81)))</f>
        <v>0</v>
      </c>
      <c r="AD77" s="133"/>
      <c r="AE77" s="133"/>
    </row>
    <row r="78" spans="1:47" ht="12.75" thickBot="1" x14ac:dyDescent="0.25">
      <c r="A78" s="26" t="s">
        <v>152</v>
      </c>
      <c r="B78" s="25">
        <f t="shared" ref="B78:AB78" si="33">MIN(60,IF(B14="Deploy",60,MAX(0,B76-$B$80)))</f>
        <v>0</v>
      </c>
      <c r="C78" s="25">
        <f t="shared" si="33"/>
        <v>0</v>
      </c>
      <c r="D78" s="25">
        <f t="shared" si="33"/>
        <v>0</v>
      </c>
      <c r="E78" s="25">
        <f t="shared" si="33"/>
        <v>0</v>
      </c>
      <c r="F78" s="25">
        <f t="shared" si="33"/>
        <v>0</v>
      </c>
      <c r="G78" s="25">
        <f t="shared" si="33"/>
        <v>0</v>
      </c>
      <c r="H78" s="25">
        <f t="shared" si="33"/>
        <v>0</v>
      </c>
      <c r="I78" s="25">
        <f t="shared" si="33"/>
        <v>0</v>
      </c>
      <c r="J78" s="25">
        <f t="shared" si="33"/>
        <v>0</v>
      </c>
      <c r="K78" s="25">
        <f t="shared" si="33"/>
        <v>19.098863076872995</v>
      </c>
      <c r="L78" s="25">
        <f t="shared" si="33"/>
        <v>44.098863076872995</v>
      </c>
      <c r="M78" s="25">
        <f t="shared" si="33"/>
        <v>49.098863076872995</v>
      </c>
      <c r="N78" s="25">
        <f t="shared" si="33"/>
        <v>49.098863076872995</v>
      </c>
      <c r="O78" s="25">
        <f t="shared" si="33"/>
        <v>49.098863076872995</v>
      </c>
      <c r="P78" s="25">
        <f t="shared" si="33"/>
        <v>49.098863076872995</v>
      </c>
      <c r="Q78" s="25">
        <f t="shared" si="33"/>
        <v>49.098863076872995</v>
      </c>
      <c r="R78" s="25">
        <f t="shared" si="33"/>
        <v>60</v>
      </c>
      <c r="S78" s="25">
        <f t="shared" si="33"/>
        <v>60</v>
      </c>
      <c r="T78" s="25">
        <f t="shared" si="33"/>
        <v>60</v>
      </c>
      <c r="U78" s="25">
        <f t="shared" si="33"/>
        <v>60</v>
      </c>
      <c r="V78" s="25">
        <f t="shared" si="33"/>
        <v>60</v>
      </c>
      <c r="W78" s="25">
        <f t="shared" si="33"/>
        <v>60</v>
      </c>
      <c r="X78" s="25">
        <f t="shared" si="33"/>
        <v>58.098863076872995</v>
      </c>
      <c r="Y78" s="25">
        <f t="shared" si="33"/>
        <v>55.098863076872995</v>
      </c>
      <c r="Z78" s="25">
        <f t="shared" si="33"/>
        <v>49.098863076872995</v>
      </c>
      <c r="AA78" s="25">
        <f t="shared" si="33"/>
        <v>48.098863076872995</v>
      </c>
      <c r="AB78" s="24">
        <f t="shared" si="33"/>
        <v>45.098863076872995</v>
      </c>
      <c r="AC78" s="131">
        <f>MIN(60,IF(AC4="Deploy",60,MAX(0,AC76-$B$80)))</f>
        <v>0</v>
      </c>
      <c r="AI78" s="2"/>
      <c r="AJ78" s="2"/>
    </row>
    <row r="79" spans="1:47" s="2" customFormat="1"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row>
    <row r="80" spans="1:47" s="2" customFormat="1" x14ac:dyDescent="0.2">
      <c r="A80" s="23" t="s">
        <v>154</v>
      </c>
      <c r="B80" s="22">
        <f t="array" ref="B80">SQRT(SUM(POWER(AVERAGE(B76:AB76)-(B76:AB76),2))/COUNT(B76:AB76))*1</f>
        <v>35.901136923127005</v>
      </c>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36" ht="12.75" thickBot="1" x14ac:dyDescent="0.25">
      <c r="A81" s="17" t="s">
        <v>155</v>
      </c>
      <c r="B81" s="16">
        <f>B80/2</f>
        <v>17.950568461563503</v>
      </c>
      <c r="AI81" s="2"/>
      <c r="AJ81" s="2"/>
    </row>
    <row r="82" spans="1:36"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I82" s="2"/>
      <c r="AJ82" s="2"/>
    </row>
    <row r="83" spans="1:36"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6"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6" x14ac:dyDescent="0.2">
      <c r="A85" s="8" t="s">
        <v>158</v>
      </c>
      <c r="B85" s="14">
        <v>16</v>
      </c>
      <c r="AI85" s="2"/>
      <c r="AJ85" s="2"/>
    </row>
    <row r="86" spans="1:36" x14ac:dyDescent="0.2">
      <c r="A86" s="6" t="s">
        <v>159</v>
      </c>
      <c r="B86" s="13">
        <v>16</v>
      </c>
      <c r="AI86" s="2"/>
      <c r="AJ86" s="2"/>
    </row>
    <row r="87" spans="1:36" x14ac:dyDescent="0.2">
      <c r="A87" s="6" t="s">
        <v>160</v>
      </c>
      <c r="B87" s="12">
        <v>5</v>
      </c>
      <c r="AI87" s="2"/>
      <c r="AJ87" s="2"/>
    </row>
    <row r="88" spans="1:36" x14ac:dyDescent="0.2">
      <c r="A88" s="6" t="s">
        <v>161</v>
      </c>
      <c r="B88" s="12">
        <v>8</v>
      </c>
      <c r="AI88" s="2"/>
      <c r="AJ88" s="2"/>
    </row>
    <row r="89" spans="1:36" x14ac:dyDescent="0.2">
      <c r="A89" s="6" t="s">
        <v>162</v>
      </c>
      <c r="B89" s="12">
        <v>13</v>
      </c>
      <c r="AI89" s="2"/>
      <c r="AJ89" s="2"/>
    </row>
    <row r="90" spans="1:36" s="2" customFormat="1" x14ac:dyDescent="0.2">
      <c r="A90" s="6" t="s">
        <v>163</v>
      </c>
      <c r="B90" s="12">
        <v>16</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9"/>
    </row>
    <row r="91" spans="1:36" x14ac:dyDescent="0.2">
      <c r="A91" s="6" t="s">
        <v>164</v>
      </c>
      <c r="B91" s="12">
        <v>12</v>
      </c>
      <c r="AI91" s="2"/>
      <c r="AJ91" s="2"/>
    </row>
    <row r="92" spans="1:36" x14ac:dyDescent="0.2">
      <c r="A92" s="6" t="s">
        <v>165</v>
      </c>
      <c r="B92" s="12">
        <v>3</v>
      </c>
      <c r="AI92" s="5"/>
      <c r="AJ92" s="5"/>
    </row>
    <row r="93" spans="1:36" x14ac:dyDescent="0.2">
      <c r="A93" s="6" t="s">
        <v>166</v>
      </c>
      <c r="B93" s="12">
        <v>3</v>
      </c>
      <c r="AI93" s="2"/>
      <c r="AJ93" s="2"/>
    </row>
    <row r="94" spans="1:36" ht="12.75" thickBot="1" x14ac:dyDescent="0.25">
      <c r="A94" s="4" t="s">
        <v>167</v>
      </c>
      <c r="B94" s="11">
        <v>13</v>
      </c>
      <c r="AI94" s="2"/>
      <c r="AJ94" s="2"/>
    </row>
    <row r="95" spans="1:36" ht="12.75" thickBot="1" x14ac:dyDescent="0.25">
      <c r="AD95" s="120"/>
    </row>
    <row r="96" spans="1:36" ht="13.5" thickBot="1" x14ac:dyDescent="0.25">
      <c r="A96" s="407" t="s">
        <v>168</v>
      </c>
      <c r="B96" s="408"/>
      <c r="AD96" s="120"/>
    </row>
    <row r="97" spans="1:29"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row>
    <row r="98" spans="1:29"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row>
    <row r="99" spans="1:29" ht="12.75" thickBot="1" x14ac:dyDescent="0.25"/>
    <row r="100" spans="1:29" x14ac:dyDescent="0.2">
      <c r="A100" s="216" t="s">
        <v>172</v>
      </c>
      <c r="B100" s="400" t="s">
        <v>173</v>
      </c>
      <c r="C100" s="400"/>
      <c r="D100" s="401" t="s">
        <v>174</v>
      </c>
      <c r="E100" s="401"/>
      <c r="F100" s="402" t="s">
        <v>175</v>
      </c>
      <c r="G100" s="403"/>
      <c r="I100" s="217" t="s">
        <v>176</v>
      </c>
    </row>
    <row r="101" spans="1:29" x14ac:dyDescent="0.2">
      <c r="A101" s="181" t="s">
        <v>177</v>
      </c>
      <c r="B101" s="182"/>
      <c r="C101" s="182"/>
      <c r="D101" s="182"/>
      <c r="E101" s="182"/>
      <c r="F101" s="182"/>
      <c r="G101" s="183"/>
      <c r="I101" s="218" t="s">
        <v>44</v>
      </c>
    </row>
    <row r="102" spans="1:29" x14ac:dyDescent="0.2">
      <c r="A102" s="184" t="s">
        <v>178</v>
      </c>
      <c r="B102" s="185">
        <v>11</v>
      </c>
      <c r="C102" s="185">
        <v>11</v>
      </c>
      <c r="D102" s="186">
        <v>10</v>
      </c>
      <c r="E102" s="186">
        <v>7</v>
      </c>
      <c r="F102" s="187">
        <v>6</v>
      </c>
      <c r="G102" s="188">
        <v>0</v>
      </c>
    </row>
    <row r="103" spans="1:29" x14ac:dyDescent="0.2">
      <c r="A103" s="184" t="s">
        <v>179</v>
      </c>
      <c r="B103" s="185">
        <v>11</v>
      </c>
      <c r="C103" s="185">
        <v>8</v>
      </c>
      <c r="D103" s="186">
        <v>7</v>
      </c>
      <c r="E103" s="186">
        <v>6</v>
      </c>
      <c r="F103" s="187">
        <v>5</v>
      </c>
      <c r="G103" s="188">
        <v>0</v>
      </c>
    </row>
    <row r="104" spans="1:29" x14ac:dyDescent="0.2">
      <c r="A104" s="181" t="s">
        <v>126</v>
      </c>
      <c r="B104" s="189"/>
      <c r="C104" s="190"/>
      <c r="D104" s="190"/>
      <c r="E104" s="190"/>
      <c r="F104" s="190"/>
      <c r="G104" s="191"/>
    </row>
    <row r="105" spans="1:29" x14ac:dyDescent="0.2">
      <c r="A105" s="330" t="s">
        <v>180</v>
      </c>
      <c r="B105" s="192">
        <v>11</v>
      </c>
      <c r="C105" s="185">
        <f>ROUND(R39,0)</f>
        <v>6</v>
      </c>
      <c r="D105" s="186">
        <f t="shared" ref="D105:D114" si="34">C105-1</f>
        <v>5</v>
      </c>
      <c r="E105" s="186">
        <f>ROUND(H39,0)</f>
        <v>5</v>
      </c>
      <c r="F105" s="187">
        <v>4</v>
      </c>
      <c r="G105" s="193">
        <v>0</v>
      </c>
    </row>
    <row r="106" spans="1:29" x14ac:dyDescent="0.2">
      <c r="A106" s="330" t="s">
        <v>181</v>
      </c>
      <c r="B106" s="185">
        <v>11</v>
      </c>
      <c r="C106" s="185">
        <f t="shared" ref="C106:C112" si="35">ROUND(R40,0)</f>
        <v>1</v>
      </c>
      <c r="D106" s="186">
        <v>1</v>
      </c>
      <c r="E106" s="186">
        <f>ROUND(H40,0)</f>
        <v>1</v>
      </c>
      <c r="F106" s="187">
        <v>0</v>
      </c>
      <c r="G106" s="188">
        <v>0</v>
      </c>
    </row>
    <row r="107" spans="1:29" x14ac:dyDescent="0.2">
      <c r="A107" s="330" t="s">
        <v>182</v>
      </c>
      <c r="B107" s="185">
        <v>11</v>
      </c>
      <c r="C107" s="185">
        <f t="shared" si="35"/>
        <v>4</v>
      </c>
      <c r="D107" s="186">
        <f t="shared" si="34"/>
        <v>3</v>
      </c>
      <c r="E107" s="186"/>
      <c r="F107" s="187">
        <v>2</v>
      </c>
      <c r="G107" s="188">
        <v>0</v>
      </c>
    </row>
    <row r="108" spans="1:29" x14ac:dyDescent="0.2">
      <c r="A108" s="330" t="s">
        <v>183</v>
      </c>
      <c r="B108" s="185">
        <v>11</v>
      </c>
      <c r="C108" s="185">
        <f t="shared" si="35"/>
        <v>6</v>
      </c>
      <c r="D108" s="186">
        <f t="shared" si="34"/>
        <v>5</v>
      </c>
      <c r="E108" s="186">
        <f>ROUND(H42,0)</f>
        <v>5</v>
      </c>
      <c r="F108" s="187">
        <v>4</v>
      </c>
      <c r="G108" s="188">
        <v>0</v>
      </c>
    </row>
    <row r="109" spans="1:29" x14ac:dyDescent="0.2">
      <c r="A109" s="330" t="s">
        <v>184</v>
      </c>
      <c r="B109" s="185">
        <v>11</v>
      </c>
      <c r="C109" s="185">
        <f t="shared" si="35"/>
        <v>6</v>
      </c>
      <c r="D109" s="186">
        <f t="shared" si="34"/>
        <v>5</v>
      </c>
      <c r="E109" s="186">
        <f>ROUND(H43,0)</f>
        <v>5</v>
      </c>
      <c r="F109" s="187">
        <v>4</v>
      </c>
      <c r="G109" s="188">
        <v>0</v>
      </c>
    </row>
    <row r="110" spans="1:29" x14ac:dyDescent="0.2">
      <c r="A110" s="330" t="s">
        <v>185</v>
      </c>
      <c r="B110" s="185">
        <v>11</v>
      </c>
      <c r="C110" s="185">
        <f t="shared" si="35"/>
        <v>6</v>
      </c>
      <c r="D110" s="186">
        <f t="shared" si="34"/>
        <v>5</v>
      </c>
      <c r="E110" s="186">
        <f>ROUND(H44,0)</f>
        <v>5</v>
      </c>
      <c r="F110" s="187">
        <v>4</v>
      </c>
      <c r="G110" s="188">
        <v>0</v>
      </c>
    </row>
    <row r="111" spans="1:29" x14ac:dyDescent="0.2">
      <c r="A111" s="330" t="s">
        <v>186</v>
      </c>
      <c r="B111" s="185">
        <v>11</v>
      </c>
      <c r="C111" s="185">
        <f>ROUNDDOWN(R45,0)</f>
        <v>8</v>
      </c>
      <c r="D111" s="186">
        <f t="shared" si="34"/>
        <v>7</v>
      </c>
      <c r="E111" s="186">
        <f>ROUND(H45,0)</f>
        <v>2</v>
      </c>
      <c r="F111" s="187">
        <v>2</v>
      </c>
      <c r="G111" s="188">
        <v>0</v>
      </c>
    </row>
    <row r="112" spans="1:29" x14ac:dyDescent="0.2">
      <c r="A112" s="330" t="s">
        <v>187</v>
      </c>
      <c r="B112" s="185">
        <v>11</v>
      </c>
      <c r="C112" s="185">
        <f t="shared" si="35"/>
        <v>7</v>
      </c>
      <c r="D112" s="186">
        <f t="shared" si="34"/>
        <v>6</v>
      </c>
      <c r="E112" s="186">
        <v>5</v>
      </c>
      <c r="F112" s="187">
        <v>3</v>
      </c>
      <c r="G112" s="188">
        <v>0</v>
      </c>
    </row>
    <row r="113" spans="1:7" x14ac:dyDescent="0.2">
      <c r="A113" s="330" t="s">
        <v>188</v>
      </c>
      <c r="B113" s="185">
        <v>11</v>
      </c>
      <c r="C113" s="185">
        <f>ROUNDDOWN(R47,0)</f>
        <v>8</v>
      </c>
      <c r="D113" s="186">
        <f t="shared" si="34"/>
        <v>7</v>
      </c>
      <c r="E113" s="186">
        <f>ROUND(H47,0)</f>
        <v>2</v>
      </c>
      <c r="F113" s="187">
        <v>2</v>
      </c>
      <c r="G113" s="188">
        <v>0</v>
      </c>
    </row>
    <row r="114" spans="1:7" x14ac:dyDescent="0.2">
      <c r="A114" s="330" t="s">
        <v>189</v>
      </c>
      <c r="B114" s="185">
        <v>11</v>
      </c>
      <c r="C114" s="185">
        <f>ROUNDDOWN(R48,0)</f>
        <v>8</v>
      </c>
      <c r="D114" s="186">
        <f t="shared" si="34"/>
        <v>7</v>
      </c>
      <c r="E114" s="186">
        <v>6</v>
      </c>
      <c r="F114" s="187">
        <v>5</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4</v>
      </c>
      <c r="C118" s="194">
        <v>4</v>
      </c>
      <c r="D118" s="195">
        <v>3</v>
      </c>
      <c r="E118" s="195">
        <v>2</v>
      </c>
      <c r="F118" s="196">
        <v>1</v>
      </c>
      <c r="G118" s="197">
        <v>0</v>
      </c>
    </row>
    <row r="119" spans="1:7" ht="12.75" thickBot="1" x14ac:dyDescent="0.25">
      <c r="A119" s="198" t="s">
        <v>191</v>
      </c>
      <c r="B119" s="199">
        <v>4</v>
      </c>
      <c r="C119" s="199">
        <v>3</v>
      </c>
      <c r="D119" s="200">
        <v>2</v>
      </c>
      <c r="E119" s="200">
        <v>2</v>
      </c>
      <c r="F119" s="201">
        <v>1</v>
      </c>
      <c r="G119"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6">A40</f>
        <v>Ready FA-18 E-F HARM Support Mission Systems (D)</v>
      </c>
      <c r="B125" s="336">
        <f>HLOOKUP($B$122,'FA-18EF Mission System Summary'!$B$1:$F$12,4,FALSE)</f>
        <v>0.16086486486486484</v>
      </c>
    </row>
    <row r="126" spans="1:7" x14ac:dyDescent="0.2">
      <c r="A126" s="335" t="str">
        <f t="shared" si="36"/>
        <v>Ready FA-18 E-F Missile Launch Mission Systems (E)</v>
      </c>
      <c r="B126" s="336">
        <f>HLOOKUP($B$122,'FA-18EF Mission System Summary'!$B$1:$F$12,5,FALSE)</f>
        <v>0.40079279279279273</v>
      </c>
    </row>
    <row r="127" spans="1:7" x14ac:dyDescent="0.2">
      <c r="A127" s="335" t="str">
        <f t="shared" si="36"/>
        <v>Ready FA-18 E-F Survivability Mission Systems (F)</v>
      </c>
      <c r="B127" s="336">
        <f>HLOOKUP($B$122,'FA-18EF Mission System Summary'!$B$1:$F$12,6,FALSE)</f>
        <v>0.68338738738738725</v>
      </c>
    </row>
    <row r="128" spans="1:7" x14ac:dyDescent="0.2">
      <c r="A128" s="335" t="str">
        <f t="shared" si="36"/>
        <v>Ready FA-18 E-F Lethality Mission Systems (G)</v>
      </c>
      <c r="B128" s="336">
        <f>HLOOKUP($B$122,'FA-18EF Mission System Summary'!$B$1:$F$12,7,FALSE)</f>
        <v>0.69506306306306287</v>
      </c>
    </row>
    <row r="129" spans="1:2" x14ac:dyDescent="0.2">
      <c r="A129" s="335" t="str">
        <f t="shared" si="36"/>
        <v>Ready FA-18 E-F Combat Communications Mission Systems (H)</v>
      </c>
      <c r="B129" s="336">
        <f>HLOOKUP($B$122,'FA-18EF Mission System Summary'!$B$1:$F$12,8,FALSE)</f>
        <v>0.69506306306306287</v>
      </c>
    </row>
    <row r="130" spans="1:2" x14ac:dyDescent="0.2">
      <c r="A130" s="335" t="str">
        <f t="shared" si="36"/>
        <v>Ready FA-18 E-F Air to Air Refueling Mission Systems (I)</v>
      </c>
      <c r="B130" s="336">
        <f>HLOOKUP($B$122,'FA-18EF Mission System Summary'!$B$1:$F$12,9,FALSE)</f>
        <v>0.35228828828828823</v>
      </c>
    </row>
    <row r="131" spans="1:2" x14ac:dyDescent="0.2">
      <c r="A131" s="335" t="str">
        <f t="shared" si="36"/>
        <v>Ready FA-18 E-F Tactical Navigation Mission Systems (J)</v>
      </c>
      <c r="B131" s="336">
        <f>HLOOKUP($B$122,'FA-18EF Mission System Summary'!$B$1:$F$12,10,FALSE)</f>
        <v>0.74241441441441436</v>
      </c>
    </row>
    <row r="132" spans="1:2" x14ac:dyDescent="0.2">
      <c r="A132" s="335" t="str">
        <f t="shared" si="36"/>
        <v>Ready FA-18 E-F Shipboard Mission Systems (K)</v>
      </c>
      <c r="B132" s="336">
        <f>HLOOKUP($B$122,'FA-18EF Mission System Summary'!$B$1:$F$12,11,FALSE)</f>
        <v>0.3286126126126126</v>
      </c>
    </row>
    <row r="133" spans="1:2" x14ac:dyDescent="0.2">
      <c r="A133" s="335" t="str">
        <f t="shared" si="36"/>
        <v>Ready FA-18 E-F IMC Flight Mission Systems (L)</v>
      </c>
      <c r="B133" s="336">
        <f>HLOOKUP($B$122,'FA-18EF Mission System Summary'!$B$1:$F$12,12,FALSE)</f>
        <v>1</v>
      </c>
    </row>
  </sheetData>
  <mergeCells count="15">
    <mergeCell ref="X16:AB16"/>
    <mergeCell ref="A73:AC73"/>
    <mergeCell ref="A83:B83"/>
    <mergeCell ref="A84:B84"/>
    <mergeCell ref="A1:G1"/>
    <mergeCell ref="M1:P1"/>
    <mergeCell ref="B16:E16"/>
    <mergeCell ref="F16:J16"/>
    <mergeCell ref="K16:M16"/>
    <mergeCell ref="N16:Q16"/>
    <mergeCell ref="A96:B96"/>
    <mergeCell ref="B100:C100"/>
    <mergeCell ref="D100:E100"/>
    <mergeCell ref="F100:G100"/>
    <mergeCell ref="R16:W16"/>
  </mergeCells>
  <conditionalFormatting sqref="C104 C115">
    <cfRule type="cellIs" dxfId="365" priority="81" operator="equal">
      <formula>B104</formula>
    </cfRule>
  </conditionalFormatting>
  <conditionalFormatting sqref="D104:E104 D115:E115">
    <cfRule type="cellIs" dxfId="364" priority="84" operator="equal">
      <formula>C104</formula>
    </cfRule>
  </conditionalFormatting>
  <conditionalFormatting sqref="F104 F115">
    <cfRule type="cellIs" dxfId="363" priority="82" operator="equal">
      <formula>E104</formula>
    </cfRule>
    <cfRule type="cellIs" dxfId="362" priority="83" operator="equal">
      <formula>G104</formula>
    </cfRule>
  </conditionalFormatting>
  <conditionalFormatting sqref="C118:C119">
    <cfRule type="cellIs" dxfId="361" priority="77" operator="equal">
      <formula>B118</formula>
    </cfRule>
  </conditionalFormatting>
  <conditionalFormatting sqref="D118:E119">
    <cfRule type="cellIs" dxfId="360" priority="80" operator="equal">
      <formula>C118</formula>
    </cfRule>
  </conditionalFormatting>
  <conditionalFormatting sqref="F118:F119">
    <cfRule type="cellIs" dxfId="359" priority="78" operator="equal">
      <formula>E118</formula>
    </cfRule>
    <cfRule type="cellIs" dxfId="358" priority="79" operator="equal">
      <formula>G118</formula>
    </cfRule>
  </conditionalFormatting>
  <conditionalFormatting sqref="C102:C103">
    <cfRule type="cellIs" dxfId="357" priority="64" operator="equal">
      <formula>B102</formula>
    </cfRule>
  </conditionalFormatting>
  <conditionalFormatting sqref="D102:E103">
    <cfRule type="cellIs" dxfId="356" priority="76" operator="equal">
      <formula>C102</formula>
    </cfRule>
  </conditionalFormatting>
  <conditionalFormatting sqref="F102">
    <cfRule type="cellIs" dxfId="355" priority="75" operator="equal">
      <formula>E102</formula>
    </cfRule>
  </conditionalFormatting>
  <conditionalFormatting sqref="F103">
    <cfRule type="cellIs" dxfId="354" priority="65" operator="equal">
      <formula>E103</formula>
    </cfRule>
    <cfRule type="cellIs" dxfId="353" priority="73" operator="equal">
      <formula>G103</formula>
    </cfRule>
  </conditionalFormatting>
  <conditionalFormatting sqref="E102:E103">
    <cfRule type="cellIs" dxfId="352" priority="74" operator="equal">
      <formula>D102</formula>
    </cfRule>
  </conditionalFormatting>
  <conditionalFormatting sqref="F102">
    <cfRule type="cellIs" dxfId="351" priority="71" operator="equal">
      <formula>E102</formula>
    </cfRule>
  </conditionalFormatting>
  <conditionalFormatting sqref="C102">
    <cfRule type="cellIs" dxfId="350" priority="72" operator="equal">
      <formula>B102</formula>
    </cfRule>
  </conditionalFormatting>
  <conditionalFormatting sqref="D102">
    <cfRule type="cellIs" dxfId="349" priority="69" operator="equal">
      <formula>C102</formula>
    </cfRule>
  </conditionalFormatting>
  <conditionalFormatting sqref="E102:E103">
    <cfRule type="cellIs" dxfId="348" priority="70" operator="equal">
      <formula>D102</formula>
    </cfRule>
  </conditionalFormatting>
  <conditionalFormatting sqref="C102">
    <cfRule type="cellIs" dxfId="347" priority="68" operator="equal">
      <formula>B102</formula>
    </cfRule>
  </conditionalFormatting>
  <conditionalFormatting sqref="D102">
    <cfRule type="cellIs" dxfId="346" priority="67" operator="equal">
      <formula>C102</formula>
    </cfRule>
  </conditionalFormatting>
  <conditionalFormatting sqref="E102:E103">
    <cfRule type="cellIs" dxfId="345" priority="66" operator="equal">
      <formula>D102</formula>
    </cfRule>
  </conditionalFormatting>
  <conditionalFormatting sqref="C116:C117">
    <cfRule type="cellIs" dxfId="344" priority="56" operator="equal">
      <formula>B116</formula>
    </cfRule>
  </conditionalFormatting>
  <conditionalFormatting sqref="D116:E117">
    <cfRule type="cellIs" dxfId="343" priority="59" operator="equal">
      <formula>C116</formula>
    </cfRule>
  </conditionalFormatting>
  <conditionalFormatting sqref="F116:F117">
    <cfRule type="cellIs" dxfId="342" priority="57" operator="equal">
      <formula>E116</formula>
    </cfRule>
    <cfRule type="cellIs" dxfId="341" priority="58" operator="equal">
      <formula>G116</formula>
    </cfRule>
  </conditionalFormatting>
  <conditionalFormatting sqref="D106:D114">
    <cfRule type="cellIs" dxfId="340" priority="5" operator="equal">
      <formula>C106</formula>
    </cfRule>
  </conditionalFormatting>
  <conditionalFormatting sqref="F106:F114">
    <cfRule type="cellIs" dxfId="339" priority="4" operator="equal">
      <formula>G106</formula>
    </cfRule>
    <cfRule type="cellIs" dxfId="338" priority="6" operator="equal">
      <formula>E106</formula>
    </cfRule>
  </conditionalFormatting>
  <conditionalFormatting sqref="C105:C114">
    <cfRule type="cellIs" dxfId="337" priority="3" operator="equal">
      <formula>B105</formula>
    </cfRule>
  </conditionalFormatting>
  <conditionalFormatting sqref="D105:E105 E106:E114">
    <cfRule type="cellIs" dxfId="336" priority="1" operator="equal">
      <formula>C105</formula>
    </cfRule>
  </conditionalFormatting>
  <conditionalFormatting sqref="F105">
    <cfRule type="cellIs" dxfId="335" priority="2" operator="equal">
      <formula>G105</formula>
    </cfRule>
    <cfRule type="cellIs" dxfId="334" priority="7" operator="equal">
      <formula>E105</formula>
    </cfRule>
  </conditionalFormatting>
  <hyperlinks>
    <hyperlink ref="I100" location="'VFA (11E 16 Crew 4 ARS)'!A1" display="Top" xr:uid="{00000000-0004-0000-0A00-000000000000}"/>
    <hyperlink ref="H2" location="'VFA (11E 16 Crew 4 ARS)'!A119" display="AMFOM" xr:uid="{00000000-0004-0000-0A00-000001000000}"/>
    <hyperlink ref="I101" location="Inventory!A1" display="Inventory" xr:uid="{00000000-0004-0000-0A00-000002000000}"/>
    <hyperlink ref="H1" location="Inventory!A1" display="Inventory" xr:uid="{00000000-0004-0000-0A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U133"/>
  <sheetViews>
    <sheetView showGridLines="0" topLeftCell="A13" zoomScaleNormal="100" zoomScaleSheetLayoutView="100" workbookViewId="0">
      <selection activeCell="B123" sqref="B123"/>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203</v>
      </c>
      <c r="B1" s="417"/>
      <c r="C1" s="417"/>
      <c r="D1" s="417"/>
      <c r="E1" s="417"/>
      <c r="F1" s="417"/>
      <c r="G1" s="417"/>
      <c r="H1" s="304" t="s">
        <v>44</v>
      </c>
      <c r="I1" s="104"/>
      <c r="K1" s="87"/>
      <c r="L1" s="148" t="s">
        <v>45</v>
      </c>
      <c r="M1" s="404">
        <v>44835</v>
      </c>
      <c r="N1" s="405"/>
      <c r="O1" s="406"/>
      <c r="P1" s="406"/>
      <c r="AC1" s="104" t="s">
        <v>46</v>
      </c>
      <c r="AD1" s="319">
        <v>9.1</v>
      </c>
    </row>
    <row r="2" spans="1:34" s="76" customFormat="1" ht="12.75" x14ac:dyDescent="0.2">
      <c r="A2" s="80" t="s">
        <v>47</v>
      </c>
      <c r="B2" s="81">
        <v>10</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1.5</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15</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405</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270</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15</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93</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30</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36"/>
      <c r="AD17" s="32"/>
      <c r="AE17" s="32"/>
      <c r="AF17" s="32"/>
      <c r="AG17" s="32"/>
      <c r="AH17" s="32"/>
    </row>
    <row r="18" spans="1:34" s="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9"/>
      <c r="AF18" s="10"/>
      <c r="AG18" s="67"/>
      <c r="AH18" s="66"/>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135</v>
      </c>
      <c r="C21" s="174">
        <f t="shared" si="1"/>
        <v>135</v>
      </c>
      <c r="D21" s="174">
        <f t="shared" si="1"/>
        <v>135</v>
      </c>
      <c r="E21" s="174">
        <f t="shared" si="1"/>
        <v>135</v>
      </c>
      <c r="F21" s="174">
        <f t="shared" si="1"/>
        <v>135</v>
      </c>
      <c r="G21" s="174">
        <f t="shared" si="1"/>
        <v>135</v>
      </c>
      <c r="H21" s="174">
        <f t="shared" si="1"/>
        <v>148.5</v>
      </c>
      <c r="I21" s="174">
        <f t="shared" si="1"/>
        <v>162</v>
      </c>
      <c r="J21" s="174">
        <f t="shared" si="1"/>
        <v>175.5</v>
      </c>
      <c r="K21" s="174">
        <f t="shared" si="1"/>
        <v>189</v>
      </c>
      <c r="L21" s="174">
        <f t="shared" si="1"/>
        <v>189</v>
      </c>
      <c r="M21" s="174">
        <f t="shared" si="1"/>
        <v>189</v>
      </c>
      <c r="N21" s="174">
        <f t="shared" si="1"/>
        <v>189</v>
      </c>
      <c r="O21" s="174">
        <f t="shared" si="1"/>
        <v>189</v>
      </c>
      <c r="P21" s="174">
        <f t="shared" si="1"/>
        <v>189</v>
      </c>
      <c r="Q21" s="174">
        <f t="shared" si="1"/>
        <v>108</v>
      </c>
      <c r="R21" s="174">
        <f t="shared" si="1"/>
        <v>216</v>
      </c>
      <c r="S21" s="174">
        <f t="shared" si="1"/>
        <v>216</v>
      </c>
      <c r="T21" s="174">
        <f t="shared" si="1"/>
        <v>216</v>
      </c>
      <c r="U21" s="174">
        <f t="shared" si="1"/>
        <v>216</v>
      </c>
      <c r="V21" s="174">
        <f t="shared" si="1"/>
        <v>216</v>
      </c>
      <c r="W21" s="174">
        <f t="shared" si="1"/>
        <v>189</v>
      </c>
      <c r="X21" s="174">
        <f t="shared" si="1"/>
        <v>108</v>
      </c>
      <c r="Y21" s="174">
        <f t="shared" si="1"/>
        <v>162</v>
      </c>
      <c r="Z21" s="174">
        <f t="shared" si="1"/>
        <v>162</v>
      </c>
      <c r="AA21" s="174">
        <f t="shared" si="1"/>
        <v>162</v>
      </c>
      <c r="AB21" s="175">
        <f t="shared" si="1"/>
        <v>162</v>
      </c>
      <c r="AC21" s="65">
        <f>AC19*$B$8</f>
        <v>108</v>
      </c>
      <c r="AD21" s="52"/>
      <c r="AE21" s="52"/>
      <c r="AF21" s="52"/>
      <c r="AG21" s="52"/>
      <c r="AH21" s="52"/>
    </row>
    <row r="22" spans="1:34" s="15" customFormat="1" x14ac:dyDescent="0.2">
      <c r="A22" s="51" t="s">
        <v>110</v>
      </c>
      <c r="B22" s="63">
        <f t="shared" ref="B22:AC22" si="2">B21*$B$5</f>
        <v>202.5</v>
      </c>
      <c r="C22" s="63">
        <f t="shared" si="2"/>
        <v>202.5</v>
      </c>
      <c r="D22" s="63">
        <f t="shared" si="2"/>
        <v>202.5</v>
      </c>
      <c r="E22" s="63">
        <f t="shared" si="2"/>
        <v>202.5</v>
      </c>
      <c r="F22" s="63">
        <f t="shared" si="2"/>
        <v>202.5</v>
      </c>
      <c r="G22" s="63">
        <f t="shared" si="2"/>
        <v>202.5</v>
      </c>
      <c r="H22" s="63">
        <f t="shared" si="2"/>
        <v>222.75</v>
      </c>
      <c r="I22" s="63">
        <f t="shared" si="2"/>
        <v>243</v>
      </c>
      <c r="J22" s="63">
        <f t="shared" si="2"/>
        <v>263.25</v>
      </c>
      <c r="K22" s="63">
        <f t="shared" si="2"/>
        <v>283.5</v>
      </c>
      <c r="L22" s="63">
        <f t="shared" si="2"/>
        <v>283.5</v>
      </c>
      <c r="M22" s="63">
        <f t="shared" si="2"/>
        <v>283.5</v>
      </c>
      <c r="N22" s="63">
        <f t="shared" si="2"/>
        <v>283.5</v>
      </c>
      <c r="O22" s="63">
        <f t="shared" si="2"/>
        <v>283.5</v>
      </c>
      <c r="P22" s="63">
        <f t="shared" si="2"/>
        <v>283.5</v>
      </c>
      <c r="Q22" s="63">
        <f t="shared" si="2"/>
        <v>162</v>
      </c>
      <c r="R22" s="63">
        <f t="shared" si="2"/>
        <v>324</v>
      </c>
      <c r="S22" s="63">
        <f t="shared" si="2"/>
        <v>324</v>
      </c>
      <c r="T22" s="63">
        <f t="shared" si="2"/>
        <v>324</v>
      </c>
      <c r="U22" s="63">
        <f t="shared" si="2"/>
        <v>324</v>
      </c>
      <c r="V22" s="63">
        <f t="shared" si="2"/>
        <v>324</v>
      </c>
      <c r="W22" s="63">
        <f t="shared" si="2"/>
        <v>283.5</v>
      </c>
      <c r="X22" s="63">
        <f t="shared" si="2"/>
        <v>162</v>
      </c>
      <c r="Y22" s="63">
        <f t="shared" si="2"/>
        <v>243</v>
      </c>
      <c r="Z22" s="63">
        <f t="shared" si="2"/>
        <v>243</v>
      </c>
      <c r="AA22" s="63">
        <f t="shared" si="2"/>
        <v>243</v>
      </c>
      <c r="AB22" s="62">
        <f t="shared" si="2"/>
        <v>243</v>
      </c>
      <c r="AC22" s="63">
        <f t="shared" si="2"/>
        <v>162</v>
      </c>
      <c r="AD22" s="61"/>
      <c r="AE22" s="61"/>
      <c r="AF22" s="61"/>
      <c r="AG22" s="61"/>
      <c r="AH22" s="61"/>
    </row>
    <row r="23" spans="1:34" s="15" customFormat="1" x14ac:dyDescent="0.2">
      <c r="A23" s="51" t="s">
        <v>111</v>
      </c>
      <c r="B23" s="143">
        <f>$B$9</f>
        <v>15</v>
      </c>
      <c r="C23" s="143">
        <f t="shared" ref="C23:AC23" si="3">$B$9</f>
        <v>15</v>
      </c>
      <c r="D23" s="143">
        <f t="shared" si="3"/>
        <v>15</v>
      </c>
      <c r="E23" s="143">
        <f t="shared" si="3"/>
        <v>15</v>
      </c>
      <c r="F23" s="143">
        <f t="shared" si="3"/>
        <v>15</v>
      </c>
      <c r="G23" s="143">
        <f t="shared" si="3"/>
        <v>15</v>
      </c>
      <c r="H23" s="143">
        <f t="shared" si="3"/>
        <v>15</v>
      </c>
      <c r="I23" s="143">
        <f t="shared" si="3"/>
        <v>15</v>
      </c>
      <c r="J23" s="143">
        <f t="shared" si="3"/>
        <v>15</v>
      </c>
      <c r="K23" s="143">
        <f t="shared" si="3"/>
        <v>15</v>
      </c>
      <c r="L23" s="143">
        <f t="shared" si="3"/>
        <v>15</v>
      </c>
      <c r="M23" s="143">
        <f t="shared" si="3"/>
        <v>15</v>
      </c>
      <c r="N23" s="143">
        <f t="shared" si="3"/>
        <v>15</v>
      </c>
      <c r="O23" s="143">
        <f t="shared" si="3"/>
        <v>15</v>
      </c>
      <c r="P23" s="143">
        <f t="shared" si="3"/>
        <v>15</v>
      </c>
      <c r="Q23" s="143">
        <f t="shared" si="3"/>
        <v>15</v>
      </c>
      <c r="R23" s="143">
        <f t="shared" si="3"/>
        <v>15</v>
      </c>
      <c r="S23" s="143">
        <f t="shared" si="3"/>
        <v>15</v>
      </c>
      <c r="T23" s="143">
        <f t="shared" si="3"/>
        <v>15</v>
      </c>
      <c r="U23" s="143">
        <f t="shared" si="3"/>
        <v>15</v>
      </c>
      <c r="V23" s="143">
        <f t="shared" si="3"/>
        <v>15</v>
      </c>
      <c r="W23" s="143">
        <f t="shared" si="3"/>
        <v>15</v>
      </c>
      <c r="X23" s="143">
        <f t="shared" si="3"/>
        <v>15</v>
      </c>
      <c r="Y23" s="143">
        <f t="shared" si="3"/>
        <v>15</v>
      </c>
      <c r="Z23" s="143">
        <f t="shared" si="3"/>
        <v>15</v>
      </c>
      <c r="AA23" s="143">
        <f t="shared" si="3"/>
        <v>15</v>
      </c>
      <c r="AB23" s="147">
        <f t="shared" si="3"/>
        <v>15</v>
      </c>
      <c r="AC23" s="143">
        <f t="shared" si="3"/>
        <v>15</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93</v>
      </c>
      <c r="K24" s="143">
        <f t="shared" si="4"/>
        <v>0</v>
      </c>
      <c r="L24" s="143">
        <f t="shared" si="4"/>
        <v>93</v>
      </c>
      <c r="M24" s="143">
        <f t="shared" si="4"/>
        <v>93</v>
      </c>
      <c r="N24" s="143">
        <f t="shared" si="4"/>
        <v>0</v>
      </c>
      <c r="O24" s="143">
        <f t="shared" si="4"/>
        <v>0</v>
      </c>
      <c r="P24" s="143">
        <f t="shared" si="4"/>
        <v>93</v>
      </c>
      <c r="Q24" s="143">
        <f t="shared" si="4"/>
        <v>0</v>
      </c>
      <c r="R24" s="143">
        <f t="shared" si="4"/>
        <v>93</v>
      </c>
      <c r="S24" s="143">
        <f t="shared" si="4"/>
        <v>93</v>
      </c>
      <c r="T24" s="143">
        <f t="shared" si="4"/>
        <v>93</v>
      </c>
      <c r="U24" s="143">
        <f t="shared" si="4"/>
        <v>93</v>
      </c>
      <c r="V24" s="143">
        <f t="shared" si="4"/>
        <v>93</v>
      </c>
      <c r="W24" s="143">
        <f t="shared" si="4"/>
        <v>93</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217.5</v>
      </c>
      <c r="C25" s="63">
        <f t="shared" ref="C25:AB25" si="5">C21*$B$5+SUM(C23:C24)</f>
        <v>217.5</v>
      </c>
      <c r="D25" s="63">
        <f t="shared" si="5"/>
        <v>217.5</v>
      </c>
      <c r="E25" s="63">
        <f t="shared" si="5"/>
        <v>217.5</v>
      </c>
      <c r="F25" s="63">
        <f t="shared" si="5"/>
        <v>217.5</v>
      </c>
      <c r="G25" s="63">
        <f t="shared" si="5"/>
        <v>217.5</v>
      </c>
      <c r="H25" s="63">
        <f t="shared" si="5"/>
        <v>237.75</v>
      </c>
      <c r="I25" s="63">
        <f t="shared" si="5"/>
        <v>258</v>
      </c>
      <c r="J25" s="63">
        <f t="shared" si="5"/>
        <v>371.25</v>
      </c>
      <c r="K25" s="63">
        <f t="shared" si="5"/>
        <v>298.5</v>
      </c>
      <c r="L25" s="63">
        <f t="shared" si="5"/>
        <v>391.5</v>
      </c>
      <c r="M25" s="63">
        <f t="shared" si="5"/>
        <v>391.5</v>
      </c>
      <c r="N25" s="63">
        <f t="shared" si="5"/>
        <v>298.5</v>
      </c>
      <c r="O25" s="63">
        <f t="shared" si="5"/>
        <v>298.5</v>
      </c>
      <c r="P25" s="63">
        <f t="shared" si="5"/>
        <v>391.5</v>
      </c>
      <c r="Q25" s="63">
        <f t="shared" si="5"/>
        <v>177</v>
      </c>
      <c r="R25" s="63">
        <f t="shared" si="5"/>
        <v>432</v>
      </c>
      <c r="S25" s="63">
        <f t="shared" si="5"/>
        <v>432</v>
      </c>
      <c r="T25" s="63">
        <f t="shared" si="5"/>
        <v>432</v>
      </c>
      <c r="U25" s="63">
        <f t="shared" si="5"/>
        <v>432</v>
      </c>
      <c r="V25" s="63">
        <f t="shared" si="5"/>
        <v>432</v>
      </c>
      <c r="W25" s="63">
        <f t="shared" si="5"/>
        <v>391.5</v>
      </c>
      <c r="X25" s="63">
        <f t="shared" si="5"/>
        <v>177</v>
      </c>
      <c r="Y25" s="63">
        <f t="shared" si="5"/>
        <v>258</v>
      </c>
      <c r="Z25" s="63">
        <f t="shared" si="5"/>
        <v>258</v>
      </c>
      <c r="AA25" s="63">
        <f t="shared" si="5"/>
        <v>258</v>
      </c>
      <c r="AB25" s="62">
        <f t="shared" si="5"/>
        <v>258</v>
      </c>
      <c r="AC25" s="63">
        <f>AC21*$B$5+SUM(AC23:AC24)</f>
        <v>177</v>
      </c>
      <c r="AD25" s="61"/>
      <c r="AE25" s="61"/>
      <c r="AF25" s="61"/>
      <c r="AG25" s="61"/>
      <c r="AH25" s="61"/>
    </row>
    <row r="26" spans="1:34" s="15" customFormat="1" x14ac:dyDescent="0.2">
      <c r="A26" s="40" t="s">
        <v>114</v>
      </c>
      <c r="B26" s="60">
        <f t="shared" ref="B26:AC26" si="6">-IF(ISBLANK(B97),0,MIN(B$22*$H$10,B$22-$B$7*$H$9))</f>
        <v>-40.5</v>
      </c>
      <c r="C26" s="60">
        <f t="shared" si="6"/>
        <v>-40.5</v>
      </c>
      <c r="D26" s="60">
        <f t="shared" si="6"/>
        <v>-40.5</v>
      </c>
      <c r="E26" s="60">
        <f t="shared" si="6"/>
        <v>0</v>
      </c>
      <c r="F26" s="60">
        <f t="shared" si="6"/>
        <v>-40.5</v>
      </c>
      <c r="G26" s="60">
        <f t="shared" si="6"/>
        <v>-40.5</v>
      </c>
      <c r="H26" s="60">
        <f t="shared" si="6"/>
        <v>-60.75</v>
      </c>
      <c r="I26" s="60">
        <f t="shared" si="6"/>
        <v>-68.040000000000006</v>
      </c>
      <c r="J26" s="60">
        <f t="shared" si="6"/>
        <v>0</v>
      </c>
      <c r="K26" s="60">
        <f t="shared" si="6"/>
        <v>0</v>
      </c>
      <c r="L26" s="60">
        <f t="shared" si="6"/>
        <v>0</v>
      </c>
      <c r="M26" s="60">
        <f t="shared" si="6"/>
        <v>0</v>
      </c>
      <c r="N26" s="60">
        <f t="shared" si="6"/>
        <v>-79.38000000000001</v>
      </c>
      <c r="O26" s="60">
        <f t="shared" si="6"/>
        <v>-79.38000000000001</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-68.040000000000006</v>
      </c>
      <c r="Z26" s="60">
        <f t="shared" si="6"/>
        <v>-68.040000000000006</v>
      </c>
      <c r="AA26" s="60">
        <f t="shared" si="6"/>
        <v>-68.040000000000006</v>
      </c>
      <c r="AB26" s="59">
        <f t="shared" si="6"/>
        <v>-68.040000000000006</v>
      </c>
      <c r="AC26" s="63">
        <f t="shared" si="6"/>
        <v>0</v>
      </c>
      <c r="AD26" s="61"/>
      <c r="AE26" s="61"/>
      <c r="AF26" s="61"/>
      <c r="AG26" s="61"/>
      <c r="AH26" s="61"/>
    </row>
    <row r="27" spans="1:34" s="15" customFormat="1" x14ac:dyDescent="0.2">
      <c r="A27" s="51" t="s">
        <v>115</v>
      </c>
      <c r="B27" s="60">
        <f t="shared" ref="B27:AC27" si="7">SUM(B25:B26)</f>
        <v>177</v>
      </c>
      <c r="C27" s="60">
        <f t="shared" si="7"/>
        <v>177</v>
      </c>
      <c r="D27" s="60">
        <f t="shared" si="7"/>
        <v>177</v>
      </c>
      <c r="E27" s="60">
        <f t="shared" si="7"/>
        <v>217.5</v>
      </c>
      <c r="F27" s="60">
        <f t="shared" si="7"/>
        <v>177</v>
      </c>
      <c r="G27" s="60">
        <f t="shared" si="7"/>
        <v>177</v>
      </c>
      <c r="H27" s="60">
        <f t="shared" si="7"/>
        <v>177</v>
      </c>
      <c r="I27" s="60">
        <f t="shared" si="7"/>
        <v>189.95999999999998</v>
      </c>
      <c r="J27" s="60">
        <f t="shared" si="7"/>
        <v>371.25</v>
      </c>
      <c r="K27" s="60">
        <f t="shared" si="7"/>
        <v>298.5</v>
      </c>
      <c r="L27" s="60">
        <f t="shared" si="7"/>
        <v>391.5</v>
      </c>
      <c r="M27" s="60">
        <f t="shared" si="7"/>
        <v>391.5</v>
      </c>
      <c r="N27" s="60">
        <f t="shared" si="7"/>
        <v>219.12</v>
      </c>
      <c r="O27" s="60">
        <f t="shared" si="7"/>
        <v>219.12</v>
      </c>
      <c r="P27" s="60">
        <f t="shared" si="7"/>
        <v>391.5</v>
      </c>
      <c r="Q27" s="60">
        <f t="shared" si="7"/>
        <v>177</v>
      </c>
      <c r="R27" s="60">
        <f t="shared" si="7"/>
        <v>432</v>
      </c>
      <c r="S27" s="60">
        <f t="shared" si="7"/>
        <v>432</v>
      </c>
      <c r="T27" s="60">
        <f t="shared" si="7"/>
        <v>432</v>
      </c>
      <c r="U27" s="60">
        <f t="shared" si="7"/>
        <v>432</v>
      </c>
      <c r="V27" s="60">
        <f t="shared" si="7"/>
        <v>432</v>
      </c>
      <c r="W27" s="60">
        <f t="shared" si="7"/>
        <v>391.5</v>
      </c>
      <c r="X27" s="60">
        <f t="shared" si="7"/>
        <v>177</v>
      </c>
      <c r="Y27" s="60">
        <f t="shared" si="7"/>
        <v>189.95999999999998</v>
      </c>
      <c r="Z27" s="60">
        <f t="shared" si="7"/>
        <v>189.95999999999998</v>
      </c>
      <c r="AA27" s="60">
        <f t="shared" si="7"/>
        <v>189.95999999999998</v>
      </c>
      <c r="AB27" s="59">
        <f t="shared" si="7"/>
        <v>189.95999999999998</v>
      </c>
      <c r="AC27" s="63">
        <f t="shared" si="7"/>
        <v>177</v>
      </c>
      <c r="AD27" s="61"/>
      <c r="AE27" s="61"/>
      <c r="AF27" s="61"/>
      <c r="AG27" s="61"/>
      <c r="AH27" s="61"/>
    </row>
    <row r="28" spans="1:34" s="15" customFormat="1" x14ac:dyDescent="0.2">
      <c r="A28" s="40" t="s">
        <v>116</v>
      </c>
      <c r="B28" s="60">
        <f>AVERAGE(AA22:AB22,B22)</f>
        <v>229.5</v>
      </c>
      <c r="C28" s="60">
        <f>AVERAGE(AB22,B22:C22)</f>
        <v>216</v>
      </c>
      <c r="D28" s="60">
        <f t="shared" ref="D28:AB28" si="8">AVERAGE(B22:D22)</f>
        <v>202.5</v>
      </c>
      <c r="E28" s="60">
        <f t="shared" si="8"/>
        <v>202.5</v>
      </c>
      <c r="F28" s="60">
        <f t="shared" si="8"/>
        <v>202.5</v>
      </c>
      <c r="G28" s="60">
        <f t="shared" si="8"/>
        <v>202.5</v>
      </c>
      <c r="H28" s="60">
        <f t="shared" si="8"/>
        <v>209.25</v>
      </c>
      <c r="I28" s="60">
        <f t="shared" si="8"/>
        <v>222.75</v>
      </c>
      <c r="J28" s="60">
        <f t="shared" si="8"/>
        <v>243</v>
      </c>
      <c r="K28" s="60">
        <f t="shared" si="8"/>
        <v>263.25</v>
      </c>
      <c r="L28" s="60">
        <f t="shared" si="8"/>
        <v>276.75</v>
      </c>
      <c r="M28" s="60">
        <f t="shared" si="8"/>
        <v>283.5</v>
      </c>
      <c r="N28" s="60">
        <f t="shared" si="8"/>
        <v>283.5</v>
      </c>
      <c r="O28" s="60">
        <f t="shared" si="8"/>
        <v>283.5</v>
      </c>
      <c r="P28" s="60">
        <f t="shared" si="8"/>
        <v>283.5</v>
      </c>
      <c r="Q28" s="60">
        <f t="shared" si="8"/>
        <v>243</v>
      </c>
      <c r="R28" s="60">
        <f t="shared" si="8"/>
        <v>256.5</v>
      </c>
      <c r="S28" s="60">
        <f t="shared" si="8"/>
        <v>270</v>
      </c>
      <c r="T28" s="60">
        <f t="shared" si="8"/>
        <v>324</v>
      </c>
      <c r="U28" s="60">
        <f t="shared" si="8"/>
        <v>324</v>
      </c>
      <c r="V28" s="60">
        <f t="shared" si="8"/>
        <v>324</v>
      </c>
      <c r="W28" s="60">
        <f t="shared" si="8"/>
        <v>310.5</v>
      </c>
      <c r="X28" s="60">
        <f t="shared" si="8"/>
        <v>256.5</v>
      </c>
      <c r="Y28" s="60">
        <f t="shared" si="8"/>
        <v>229.5</v>
      </c>
      <c r="Z28" s="60">
        <f t="shared" si="8"/>
        <v>216</v>
      </c>
      <c r="AA28" s="60">
        <f t="shared" si="8"/>
        <v>243</v>
      </c>
      <c r="AB28" s="59">
        <f t="shared" si="8"/>
        <v>243</v>
      </c>
      <c r="AC28" s="63">
        <f>SUM(AC25:AC26)</f>
        <v>177</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63"/>
      <c r="AD29" s="32"/>
      <c r="AE29" s="32"/>
      <c r="AF29" s="32"/>
      <c r="AG29" s="32"/>
      <c r="AH29" s="32"/>
    </row>
    <row r="30" spans="1:34" s="15" customFormat="1" x14ac:dyDescent="0.2">
      <c r="A30" s="40" t="s">
        <v>118</v>
      </c>
      <c r="B30" s="60">
        <f t="shared" ref="B30:AC30" si="9">IF(ISBLANK(B97),0,$B$11)</f>
        <v>30</v>
      </c>
      <c r="C30" s="60">
        <f t="shared" si="9"/>
        <v>30</v>
      </c>
      <c r="D30" s="60">
        <f t="shared" si="9"/>
        <v>30</v>
      </c>
      <c r="E30" s="60">
        <f t="shared" si="9"/>
        <v>0</v>
      </c>
      <c r="F30" s="60">
        <f t="shared" si="9"/>
        <v>30</v>
      </c>
      <c r="G30" s="60">
        <f t="shared" si="9"/>
        <v>30</v>
      </c>
      <c r="H30" s="60">
        <f t="shared" si="9"/>
        <v>30</v>
      </c>
      <c r="I30" s="60">
        <f t="shared" si="9"/>
        <v>30</v>
      </c>
      <c r="J30" s="60">
        <f t="shared" si="9"/>
        <v>0</v>
      </c>
      <c r="K30" s="60">
        <f t="shared" si="9"/>
        <v>0</v>
      </c>
      <c r="L30" s="60">
        <f t="shared" si="9"/>
        <v>0</v>
      </c>
      <c r="M30" s="60">
        <f t="shared" si="9"/>
        <v>0</v>
      </c>
      <c r="N30" s="60">
        <f t="shared" si="9"/>
        <v>30</v>
      </c>
      <c r="O30" s="60">
        <f t="shared" si="9"/>
        <v>30</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30</v>
      </c>
      <c r="Z30" s="60">
        <f t="shared" si="9"/>
        <v>30</v>
      </c>
      <c r="AA30" s="60">
        <f t="shared" si="9"/>
        <v>30</v>
      </c>
      <c r="AB30" s="59">
        <f t="shared" si="9"/>
        <v>30</v>
      </c>
      <c r="AC30" s="63">
        <f t="shared" si="9"/>
        <v>30</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1"/>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0.45499579579579563</v>
      </c>
      <c r="C34" s="223">
        <f t="shared" ref="C34:AC34" si="11">((C36*$B$123)/$B$2)</f>
        <v>0.45499579579579563</v>
      </c>
      <c r="D34" s="223">
        <f t="shared" si="11"/>
        <v>0.45499579579579563</v>
      </c>
      <c r="E34" s="223">
        <f t="shared" si="11"/>
        <v>0.45499579579579563</v>
      </c>
      <c r="F34" s="223">
        <f t="shared" si="11"/>
        <v>0.45499579579579563</v>
      </c>
      <c r="G34" s="223">
        <f t="shared" si="11"/>
        <v>0.45499579579579563</v>
      </c>
      <c r="H34" s="223">
        <f t="shared" si="11"/>
        <v>0.5199951951951951</v>
      </c>
      <c r="I34" s="223">
        <f t="shared" si="11"/>
        <v>0.5199951951951951</v>
      </c>
      <c r="J34" s="223">
        <f t="shared" si="11"/>
        <v>0.5199951951951951</v>
      </c>
      <c r="K34" s="223">
        <f t="shared" si="11"/>
        <v>0.58499459459459446</v>
      </c>
      <c r="L34" s="223">
        <f t="shared" si="11"/>
        <v>0.58499459459459446</v>
      </c>
      <c r="M34" s="223">
        <f t="shared" si="11"/>
        <v>0.58499459459459446</v>
      </c>
      <c r="N34" s="223">
        <f t="shared" si="11"/>
        <v>0.64999399399399382</v>
      </c>
      <c r="O34" s="223">
        <f t="shared" si="11"/>
        <v>0.64999399399399382</v>
      </c>
      <c r="P34" s="223">
        <f t="shared" si="11"/>
        <v>0.64999399399399382</v>
      </c>
      <c r="Q34" s="223">
        <f t="shared" si="11"/>
        <v>0.64999399399399382</v>
      </c>
      <c r="R34" s="223">
        <f t="shared" si="11"/>
        <v>0.64999399399399382</v>
      </c>
      <c r="S34" s="223">
        <f t="shared" si="11"/>
        <v>0.64999399399399382</v>
      </c>
      <c r="T34" s="223">
        <f t="shared" si="11"/>
        <v>0.64999399399399382</v>
      </c>
      <c r="U34" s="223">
        <f t="shared" si="11"/>
        <v>0.64999399399399382</v>
      </c>
      <c r="V34" s="223">
        <f t="shared" si="11"/>
        <v>0.64999399399399382</v>
      </c>
      <c r="W34" s="223">
        <f t="shared" si="11"/>
        <v>0.64999399399399382</v>
      </c>
      <c r="X34" s="223">
        <f t="shared" si="11"/>
        <v>0.64999399399399382</v>
      </c>
      <c r="Y34" s="223">
        <f t="shared" si="11"/>
        <v>0.64999399399399382</v>
      </c>
      <c r="Z34" s="223">
        <f t="shared" si="11"/>
        <v>0.64999399399399382</v>
      </c>
      <c r="AA34" s="223">
        <f t="shared" si="11"/>
        <v>0.64999399399399382</v>
      </c>
      <c r="AB34" s="223">
        <f t="shared" si="11"/>
        <v>0.64999399399399382</v>
      </c>
      <c r="AC34" s="223">
        <f t="shared" si="11"/>
        <v>0.45499579579579563</v>
      </c>
      <c r="AD34" s="52"/>
      <c r="AE34" s="52"/>
      <c r="AF34" s="52"/>
      <c r="AG34" s="52"/>
      <c r="AH34" s="52"/>
    </row>
    <row r="35" spans="1:34" s="15" customFormat="1" x14ac:dyDescent="0.2">
      <c r="A35" s="51" t="s">
        <v>123</v>
      </c>
      <c r="B35" s="50">
        <f t="shared" ref="B35:AC35" si="12">ROUND($B$2*B$32,2)</f>
        <v>7</v>
      </c>
      <c r="C35" s="50">
        <f t="shared" si="12"/>
        <v>7</v>
      </c>
      <c r="D35" s="50">
        <f t="shared" si="12"/>
        <v>7</v>
      </c>
      <c r="E35" s="50">
        <f t="shared" si="12"/>
        <v>7</v>
      </c>
      <c r="F35" s="50">
        <f t="shared" si="12"/>
        <v>7</v>
      </c>
      <c r="G35" s="50">
        <f t="shared" si="12"/>
        <v>7</v>
      </c>
      <c r="H35" s="50">
        <f t="shared" si="12"/>
        <v>8</v>
      </c>
      <c r="I35" s="50">
        <f t="shared" si="12"/>
        <v>8</v>
      </c>
      <c r="J35" s="50">
        <f t="shared" si="12"/>
        <v>8</v>
      </c>
      <c r="K35" s="50">
        <f t="shared" si="12"/>
        <v>9</v>
      </c>
      <c r="L35" s="50">
        <f t="shared" si="12"/>
        <v>9</v>
      </c>
      <c r="M35" s="50">
        <f t="shared" si="12"/>
        <v>9</v>
      </c>
      <c r="N35" s="50">
        <f t="shared" si="12"/>
        <v>10</v>
      </c>
      <c r="O35" s="50">
        <f t="shared" si="12"/>
        <v>10</v>
      </c>
      <c r="P35" s="50">
        <f t="shared" si="12"/>
        <v>10</v>
      </c>
      <c r="Q35" s="50">
        <f t="shared" si="12"/>
        <v>10</v>
      </c>
      <c r="R35" s="50">
        <f t="shared" si="12"/>
        <v>10</v>
      </c>
      <c r="S35" s="50">
        <f t="shared" si="12"/>
        <v>10</v>
      </c>
      <c r="T35" s="50">
        <f t="shared" si="12"/>
        <v>10</v>
      </c>
      <c r="U35" s="50">
        <f t="shared" si="12"/>
        <v>10</v>
      </c>
      <c r="V35" s="50">
        <f t="shared" si="12"/>
        <v>10</v>
      </c>
      <c r="W35" s="50">
        <f t="shared" si="12"/>
        <v>10</v>
      </c>
      <c r="X35" s="50">
        <f t="shared" si="12"/>
        <v>10</v>
      </c>
      <c r="Y35" s="50">
        <f t="shared" si="12"/>
        <v>10</v>
      </c>
      <c r="Z35" s="50">
        <f t="shared" si="12"/>
        <v>10</v>
      </c>
      <c r="AA35" s="50">
        <f t="shared" si="12"/>
        <v>10</v>
      </c>
      <c r="AB35" s="49">
        <f t="shared" si="12"/>
        <v>10</v>
      </c>
      <c r="AC35" s="50">
        <f t="shared" si="12"/>
        <v>7</v>
      </c>
      <c r="AD35" s="52"/>
      <c r="AE35" s="52"/>
      <c r="AF35" s="52"/>
      <c r="AG35" s="52"/>
      <c r="AH35" s="52"/>
    </row>
    <row r="36" spans="1:34" x14ac:dyDescent="0.2">
      <c r="A36" s="51" t="s">
        <v>124</v>
      </c>
      <c r="B36" s="50">
        <f t="shared" ref="B36:AC36" si="13">ROUND($B$2*B$33,2)</f>
        <v>5.6</v>
      </c>
      <c r="C36" s="50">
        <f t="shared" si="13"/>
        <v>5.6</v>
      </c>
      <c r="D36" s="50">
        <f t="shared" si="13"/>
        <v>5.6</v>
      </c>
      <c r="E36" s="50">
        <f t="shared" si="13"/>
        <v>5.6</v>
      </c>
      <c r="F36" s="50">
        <f t="shared" si="13"/>
        <v>5.6</v>
      </c>
      <c r="G36" s="50">
        <f t="shared" si="13"/>
        <v>5.6</v>
      </c>
      <c r="H36" s="50">
        <f t="shared" si="13"/>
        <v>6.4</v>
      </c>
      <c r="I36" s="50">
        <f t="shared" si="13"/>
        <v>6.4</v>
      </c>
      <c r="J36" s="50">
        <f t="shared" si="13"/>
        <v>6.4</v>
      </c>
      <c r="K36" s="50">
        <f t="shared" si="13"/>
        <v>7.2</v>
      </c>
      <c r="L36" s="50">
        <f t="shared" si="13"/>
        <v>7.2</v>
      </c>
      <c r="M36" s="50">
        <f t="shared" si="13"/>
        <v>7.2</v>
      </c>
      <c r="N36" s="50">
        <f t="shared" si="13"/>
        <v>8</v>
      </c>
      <c r="O36" s="50">
        <f t="shared" si="13"/>
        <v>8</v>
      </c>
      <c r="P36" s="50">
        <f t="shared" si="13"/>
        <v>8</v>
      </c>
      <c r="Q36" s="50">
        <f t="shared" si="13"/>
        <v>8</v>
      </c>
      <c r="R36" s="50">
        <f t="shared" si="13"/>
        <v>8</v>
      </c>
      <c r="S36" s="50">
        <f t="shared" si="13"/>
        <v>8</v>
      </c>
      <c r="T36" s="50">
        <f t="shared" si="13"/>
        <v>8</v>
      </c>
      <c r="U36" s="50">
        <f t="shared" si="13"/>
        <v>8</v>
      </c>
      <c r="V36" s="50">
        <f t="shared" si="13"/>
        <v>8</v>
      </c>
      <c r="W36" s="50">
        <f t="shared" si="13"/>
        <v>8</v>
      </c>
      <c r="X36" s="50">
        <f t="shared" si="13"/>
        <v>8</v>
      </c>
      <c r="Y36" s="50">
        <f t="shared" si="13"/>
        <v>8</v>
      </c>
      <c r="Z36" s="50">
        <f t="shared" si="13"/>
        <v>8</v>
      </c>
      <c r="AA36" s="50">
        <f t="shared" si="13"/>
        <v>8</v>
      </c>
      <c r="AB36" s="49">
        <f t="shared" si="13"/>
        <v>8</v>
      </c>
      <c r="AC36" s="50">
        <f t="shared" si="13"/>
        <v>5.6</v>
      </c>
      <c r="AD36" s="32"/>
      <c r="AE36" s="32"/>
      <c r="AF36" s="32"/>
      <c r="AG36" s="32"/>
      <c r="AH36" s="32"/>
    </row>
    <row r="37" spans="1:34" x14ac:dyDescent="0.2">
      <c r="A37" s="337" t="s">
        <v>125</v>
      </c>
      <c r="B37" s="353">
        <f>B34*$B$2</f>
        <v>4.5499579579579565</v>
      </c>
      <c r="C37" s="353">
        <f t="shared" ref="C37:AC37" si="14">C34*$B$2</f>
        <v>4.5499579579579565</v>
      </c>
      <c r="D37" s="353">
        <f t="shared" si="14"/>
        <v>4.5499579579579565</v>
      </c>
      <c r="E37" s="353">
        <f t="shared" si="14"/>
        <v>4.5499579579579565</v>
      </c>
      <c r="F37" s="353">
        <f t="shared" si="14"/>
        <v>4.5499579579579565</v>
      </c>
      <c r="G37" s="353">
        <f t="shared" si="14"/>
        <v>4.5499579579579565</v>
      </c>
      <c r="H37" s="353">
        <f t="shared" si="14"/>
        <v>5.1999519519519506</v>
      </c>
      <c r="I37" s="353">
        <f t="shared" si="14"/>
        <v>5.1999519519519506</v>
      </c>
      <c r="J37" s="353">
        <f t="shared" si="14"/>
        <v>5.1999519519519506</v>
      </c>
      <c r="K37" s="353">
        <f t="shared" si="14"/>
        <v>5.8499459459459446</v>
      </c>
      <c r="L37" s="353">
        <f t="shared" si="14"/>
        <v>5.8499459459459446</v>
      </c>
      <c r="M37" s="353">
        <f t="shared" si="14"/>
        <v>5.8499459459459446</v>
      </c>
      <c r="N37" s="353">
        <f t="shared" si="14"/>
        <v>6.4999399399399387</v>
      </c>
      <c r="O37" s="353">
        <f t="shared" si="14"/>
        <v>6.4999399399399387</v>
      </c>
      <c r="P37" s="353">
        <f t="shared" si="14"/>
        <v>6.4999399399399387</v>
      </c>
      <c r="Q37" s="353">
        <f t="shared" si="14"/>
        <v>6.4999399399399387</v>
      </c>
      <c r="R37" s="353">
        <f t="shared" si="14"/>
        <v>6.4999399399399387</v>
      </c>
      <c r="S37" s="353">
        <f t="shared" si="14"/>
        <v>6.4999399399399387</v>
      </c>
      <c r="T37" s="353">
        <f t="shared" si="14"/>
        <v>6.4999399399399387</v>
      </c>
      <c r="U37" s="353">
        <f t="shared" si="14"/>
        <v>6.4999399399399387</v>
      </c>
      <c r="V37" s="353">
        <f t="shared" si="14"/>
        <v>6.4999399399399387</v>
      </c>
      <c r="W37" s="353">
        <f t="shared" si="14"/>
        <v>6.4999399399399387</v>
      </c>
      <c r="X37" s="353">
        <f t="shared" si="14"/>
        <v>6.4999399399399387</v>
      </c>
      <c r="Y37" s="353">
        <f t="shared" si="14"/>
        <v>6.4999399399399387</v>
      </c>
      <c r="Z37" s="353">
        <f t="shared" si="14"/>
        <v>6.4999399399399387</v>
      </c>
      <c r="AA37" s="353">
        <f t="shared" si="14"/>
        <v>6.4999399399399387</v>
      </c>
      <c r="AB37" s="353">
        <f t="shared" si="14"/>
        <v>6.4999399399399387</v>
      </c>
      <c r="AC37" s="353">
        <f t="shared" si="14"/>
        <v>4.5499579579579565</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3.892353153153151</v>
      </c>
      <c r="C39" s="314">
        <f t="shared" ref="C39:AC39" si="15">C$36*$B124</f>
        <v>3.892353153153151</v>
      </c>
      <c r="D39" s="314">
        <f t="shared" si="15"/>
        <v>3.892353153153151</v>
      </c>
      <c r="E39" s="314">
        <f t="shared" si="15"/>
        <v>3.892353153153151</v>
      </c>
      <c r="F39" s="314">
        <f t="shared" si="15"/>
        <v>3.892353153153151</v>
      </c>
      <c r="G39" s="314">
        <f t="shared" si="15"/>
        <v>3.892353153153151</v>
      </c>
      <c r="H39" s="314">
        <f t="shared" si="15"/>
        <v>4.4484036036036017</v>
      </c>
      <c r="I39" s="314">
        <f t="shared" si="15"/>
        <v>4.4484036036036017</v>
      </c>
      <c r="J39" s="314">
        <f t="shared" si="15"/>
        <v>4.4484036036036017</v>
      </c>
      <c r="K39" s="314">
        <f t="shared" si="15"/>
        <v>5.0044540540540519</v>
      </c>
      <c r="L39" s="314">
        <f t="shared" si="15"/>
        <v>5.0044540540540519</v>
      </c>
      <c r="M39" s="314">
        <f t="shared" si="15"/>
        <v>5.0044540540540519</v>
      </c>
      <c r="N39" s="314">
        <f t="shared" si="15"/>
        <v>5.5605045045045021</v>
      </c>
      <c r="O39" s="314">
        <f t="shared" si="15"/>
        <v>5.5605045045045021</v>
      </c>
      <c r="P39" s="314">
        <f t="shared" si="15"/>
        <v>5.5605045045045021</v>
      </c>
      <c r="Q39" s="314">
        <f t="shared" si="15"/>
        <v>5.5605045045045021</v>
      </c>
      <c r="R39" s="314">
        <f t="shared" si="15"/>
        <v>5.5605045045045021</v>
      </c>
      <c r="S39" s="314">
        <f t="shared" si="15"/>
        <v>5.5605045045045021</v>
      </c>
      <c r="T39" s="314">
        <f t="shared" si="15"/>
        <v>5.5605045045045021</v>
      </c>
      <c r="U39" s="314">
        <f t="shared" si="15"/>
        <v>5.5605045045045021</v>
      </c>
      <c r="V39" s="314">
        <f t="shared" si="15"/>
        <v>5.5605045045045021</v>
      </c>
      <c r="W39" s="314">
        <f t="shared" si="15"/>
        <v>5.5605045045045021</v>
      </c>
      <c r="X39" s="314">
        <f t="shared" si="15"/>
        <v>5.5605045045045021</v>
      </c>
      <c r="Y39" s="314">
        <f t="shared" si="15"/>
        <v>5.5605045045045021</v>
      </c>
      <c r="Z39" s="314">
        <f t="shared" si="15"/>
        <v>5.5605045045045021</v>
      </c>
      <c r="AA39" s="314">
        <f t="shared" si="15"/>
        <v>5.5605045045045021</v>
      </c>
      <c r="AB39" s="314">
        <f t="shared" si="15"/>
        <v>5.5605045045045021</v>
      </c>
      <c r="AC39" s="314">
        <f t="shared" si="15"/>
        <v>3.892353153153151</v>
      </c>
      <c r="AD39" s="271"/>
      <c r="AE39" s="271"/>
    </row>
    <row r="40" spans="1:34" s="308" customFormat="1" ht="12.75" x14ac:dyDescent="0.2">
      <c r="A40" s="326" t="s">
        <v>128</v>
      </c>
      <c r="B40" s="314">
        <f t="shared" ref="B40:AC48" si="16">B$36*$B125</f>
        <v>0.90084324324324316</v>
      </c>
      <c r="C40" s="314">
        <f t="shared" si="16"/>
        <v>0.90084324324324316</v>
      </c>
      <c r="D40" s="314">
        <f t="shared" si="16"/>
        <v>0.90084324324324316</v>
      </c>
      <c r="E40" s="314">
        <f t="shared" si="16"/>
        <v>0.90084324324324316</v>
      </c>
      <c r="F40" s="314">
        <f t="shared" si="16"/>
        <v>0.90084324324324316</v>
      </c>
      <c r="G40" s="314">
        <f t="shared" si="16"/>
        <v>0.90084324324324316</v>
      </c>
      <c r="H40" s="314">
        <f t="shared" si="16"/>
        <v>1.0295351351351352</v>
      </c>
      <c r="I40" s="314">
        <f t="shared" si="16"/>
        <v>1.0295351351351352</v>
      </c>
      <c r="J40" s="314">
        <f t="shared" si="16"/>
        <v>1.0295351351351352</v>
      </c>
      <c r="K40" s="314">
        <f t="shared" si="16"/>
        <v>1.1582270270270272</v>
      </c>
      <c r="L40" s="314">
        <f t="shared" si="16"/>
        <v>1.1582270270270272</v>
      </c>
      <c r="M40" s="314">
        <f t="shared" si="16"/>
        <v>1.1582270270270272</v>
      </c>
      <c r="N40" s="314">
        <f t="shared" si="16"/>
        <v>1.286918918918919</v>
      </c>
      <c r="O40" s="314">
        <f t="shared" si="16"/>
        <v>1.286918918918919</v>
      </c>
      <c r="P40" s="314">
        <f t="shared" si="16"/>
        <v>1.286918918918919</v>
      </c>
      <c r="Q40" s="314">
        <f t="shared" si="16"/>
        <v>1.286918918918919</v>
      </c>
      <c r="R40" s="314">
        <f t="shared" si="16"/>
        <v>1.286918918918919</v>
      </c>
      <c r="S40" s="314">
        <f t="shared" si="16"/>
        <v>1.286918918918919</v>
      </c>
      <c r="T40" s="314">
        <f t="shared" si="16"/>
        <v>1.286918918918919</v>
      </c>
      <c r="U40" s="314">
        <f t="shared" si="16"/>
        <v>1.286918918918919</v>
      </c>
      <c r="V40" s="314">
        <f t="shared" si="16"/>
        <v>1.286918918918919</v>
      </c>
      <c r="W40" s="314">
        <f t="shared" si="16"/>
        <v>1.286918918918919</v>
      </c>
      <c r="X40" s="314">
        <f t="shared" si="16"/>
        <v>1.286918918918919</v>
      </c>
      <c r="Y40" s="314">
        <f t="shared" si="16"/>
        <v>1.286918918918919</v>
      </c>
      <c r="Z40" s="314">
        <f t="shared" si="16"/>
        <v>1.286918918918919</v>
      </c>
      <c r="AA40" s="314">
        <f t="shared" si="16"/>
        <v>1.286918918918919</v>
      </c>
      <c r="AB40" s="314">
        <f t="shared" si="16"/>
        <v>1.286918918918919</v>
      </c>
      <c r="AC40" s="314">
        <f t="shared" si="16"/>
        <v>0.90084324324324316</v>
      </c>
      <c r="AD40" s="271"/>
      <c r="AE40" s="271"/>
    </row>
    <row r="41" spans="1:34" s="308" customFormat="1" ht="12.75" x14ac:dyDescent="0.2">
      <c r="A41" s="326" t="s">
        <v>129</v>
      </c>
      <c r="B41" s="314">
        <f t="shared" si="16"/>
        <v>2.2444396396396393</v>
      </c>
      <c r="C41" s="314">
        <f t="shared" si="16"/>
        <v>2.2444396396396393</v>
      </c>
      <c r="D41" s="314">
        <f t="shared" si="16"/>
        <v>2.2444396396396393</v>
      </c>
      <c r="E41" s="314">
        <f t="shared" si="16"/>
        <v>2.2444396396396393</v>
      </c>
      <c r="F41" s="314">
        <f t="shared" si="16"/>
        <v>2.2444396396396393</v>
      </c>
      <c r="G41" s="314">
        <f t="shared" si="16"/>
        <v>2.2444396396396393</v>
      </c>
      <c r="H41" s="314">
        <f t="shared" si="16"/>
        <v>2.5650738738738736</v>
      </c>
      <c r="I41" s="314">
        <f t="shared" si="16"/>
        <v>2.5650738738738736</v>
      </c>
      <c r="J41" s="314">
        <f t="shared" si="16"/>
        <v>2.5650738738738736</v>
      </c>
      <c r="K41" s="314">
        <f t="shared" si="16"/>
        <v>2.8857081081081075</v>
      </c>
      <c r="L41" s="314">
        <f t="shared" si="16"/>
        <v>2.8857081081081075</v>
      </c>
      <c r="M41" s="314">
        <f t="shared" si="16"/>
        <v>2.8857081081081075</v>
      </c>
      <c r="N41" s="314">
        <f t="shared" si="16"/>
        <v>3.2063423423423418</v>
      </c>
      <c r="O41" s="314">
        <f t="shared" si="16"/>
        <v>3.2063423423423418</v>
      </c>
      <c r="P41" s="314">
        <f t="shared" si="16"/>
        <v>3.2063423423423418</v>
      </c>
      <c r="Q41" s="314">
        <f t="shared" si="16"/>
        <v>3.2063423423423418</v>
      </c>
      <c r="R41" s="314">
        <f t="shared" si="16"/>
        <v>3.2063423423423418</v>
      </c>
      <c r="S41" s="314">
        <f t="shared" si="16"/>
        <v>3.2063423423423418</v>
      </c>
      <c r="T41" s="314">
        <f t="shared" si="16"/>
        <v>3.2063423423423418</v>
      </c>
      <c r="U41" s="314">
        <f t="shared" si="16"/>
        <v>3.2063423423423418</v>
      </c>
      <c r="V41" s="314">
        <f t="shared" si="16"/>
        <v>3.2063423423423418</v>
      </c>
      <c r="W41" s="314">
        <f t="shared" si="16"/>
        <v>3.2063423423423418</v>
      </c>
      <c r="X41" s="314">
        <f t="shared" si="16"/>
        <v>3.2063423423423418</v>
      </c>
      <c r="Y41" s="314">
        <f t="shared" si="16"/>
        <v>3.2063423423423418</v>
      </c>
      <c r="Z41" s="314">
        <f t="shared" si="16"/>
        <v>3.2063423423423418</v>
      </c>
      <c r="AA41" s="314">
        <f t="shared" si="16"/>
        <v>3.2063423423423418</v>
      </c>
      <c r="AB41" s="314">
        <f t="shared" si="16"/>
        <v>3.2063423423423418</v>
      </c>
      <c r="AC41" s="314">
        <f t="shared" si="16"/>
        <v>2.2444396396396393</v>
      </c>
      <c r="AD41" s="271"/>
      <c r="AE41" s="271"/>
    </row>
    <row r="42" spans="1:34" s="308" customFormat="1" ht="12.75" x14ac:dyDescent="0.2">
      <c r="A42" s="326" t="s">
        <v>130</v>
      </c>
      <c r="B42" s="314">
        <f t="shared" si="16"/>
        <v>3.8269693693693676</v>
      </c>
      <c r="C42" s="314">
        <f t="shared" si="16"/>
        <v>3.8269693693693676</v>
      </c>
      <c r="D42" s="314">
        <f t="shared" si="16"/>
        <v>3.8269693693693676</v>
      </c>
      <c r="E42" s="314">
        <f t="shared" si="16"/>
        <v>3.8269693693693676</v>
      </c>
      <c r="F42" s="314">
        <f t="shared" si="16"/>
        <v>3.8269693693693676</v>
      </c>
      <c r="G42" s="314">
        <f t="shared" si="16"/>
        <v>3.8269693693693676</v>
      </c>
      <c r="H42" s="314">
        <f t="shared" si="16"/>
        <v>4.373679279279278</v>
      </c>
      <c r="I42" s="314">
        <f t="shared" si="16"/>
        <v>4.373679279279278</v>
      </c>
      <c r="J42" s="314">
        <f t="shared" si="16"/>
        <v>4.373679279279278</v>
      </c>
      <c r="K42" s="314">
        <f t="shared" si="16"/>
        <v>4.9203891891891871</v>
      </c>
      <c r="L42" s="314">
        <f t="shared" si="16"/>
        <v>4.9203891891891871</v>
      </c>
      <c r="M42" s="314">
        <f t="shared" si="16"/>
        <v>4.9203891891891871</v>
      </c>
      <c r="N42" s="314">
        <f t="shared" si="16"/>
        <v>5.4670990990990971</v>
      </c>
      <c r="O42" s="314">
        <f t="shared" si="16"/>
        <v>5.4670990990990971</v>
      </c>
      <c r="P42" s="314">
        <f t="shared" si="16"/>
        <v>5.4670990990990971</v>
      </c>
      <c r="Q42" s="314">
        <f t="shared" si="16"/>
        <v>5.4670990990990971</v>
      </c>
      <c r="R42" s="314">
        <f t="shared" si="16"/>
        <v>5.4670990990990971</v>
      </c>
      <c r="S42" s="314">
        <f t="shared" si="16"/>
        <v>5.4670990990990971</v>
      </c>
      <c r="T42" s="314">
        <f t="shared" si="16"/>
        <v>5.4670990990990971</v>
      </c>
      <c r="U42" s="314">
        <f t="shared" si="16"/>
        <v>5.4670990990990971</v>
      </c>
      <c r="V42" s="314">
        <f t="shared" si="16"/>
        <v>5.4670990990990971</v>
      </c>
      <c r="W42" s="314">
        <f t="shared" si="16"/>
        <v>5.4670990990990971</v>
      </c>
      <c r="X42" s="314">
        <f t="shared" si="16"/>
        <v>5.4670990990990971</v>
      </c>
      <c r="Y42" s="314">
        <f t="shared" si="16"/>
        <v>5.4670990990990971</v>
      </c>
      <c r="Z42" s="314">
        <f t="shared" si="16"/>
        <v>5.4670990990990971</v>
      </c>
      <c r="AA42" s="314">
        <f t="shared" si="16"/>
        <v>5.4670990990990971</v>
      </c>
      <c r="AB42" s="314">
        <f t="shared" si="16"/>
        <v>5.4670990990990971</v>
      </c>
      <c r="AC42" s="314">
        <f t="shared" si="16"/>
        <v>3.8269693693693676</v>
      </c>
      <c r="AD42" s="271"/>
      <c r="AE42" s="271"/>
    </row>
    <row r="43" spans="1:34" s="308" customFormat="1" ht="12.75" x14ac:dyDescent="0.2">
      <c r="A43" s="326" t="s">
        <v>131</v>
      </c>
      <c r="B43" s="314">
        <f t="shared" si="16"/>
        <v>3.892353153153151</v>
      </c>
      <c r="C43" s="314">
        <f t="shared" si="16"/>
        <v>3.892353153153151</v>
      </c>
      <c r="D43" s="314">
        <f t="shared" si="16"/>
        <v>3.892353153153151</v>
      </c>
      <c r="E43" s="314">
        <f t="shared" si="16"/>
        <v>3.892353153153151</v>
      </c>
      <c r="F43" s="314">
        <f t="shared" si="16"/>
        <v>3.892353153153151</v>
      </c>
      <c r="G43" s="314">
        <f t="shared" si="16"/>
        <v>3.892353153153151</v>
      </c>
      <c r="H43" s="314">
        <f t="shared" si="16"/>
        <v>4.4484036036036017</v>
      </c>
      <c r="I43" s="314">
        <f t="shared" si="16"/>
        <v>4.4484036036036017</v>
      </c>
      <c r="J43" s="314">
        <f t="shared" si="16"/>
        <v>4.4484036036036017</v>
      </c>
      <c r="K43" s="314">
        <f t="shared" si="16"/>
        <v>5.0044540540540519</v>
      </c>
      <c r="L43" s="314">
        <f t="shared" si="16"/>
        <v>5.0044540540540519</v>
      </c>
      <c r="M43" s="314">
        <f t="shared" si="16"/>
        <v>5.0044540540540519</v>
      </c>
      <c r="N43" s="314">
        <f t="shared" si="16"/>
        <v>5.5605045045045021</v>
      </c>
      <c r="O43" s="314">
        <f t="shared" si="16"/>
        <v>5.5605045045045021</v>
      </c>
      <c r="P43" s="314">
        <f t="shared" si="16"/>
        <v>5.5605045045045021</v>
      </c>
      <c r="Q43" s="314">
        <f t="shared" si="16"/>
        <v>5.5605045045045021</v>
      </c>
      <c r="R43" s="314">
        <f t="shared" si="16"/>
        <v>5.5605045045045021</v>
      </c>
      <c r="S43" s="314">
        <f t="shared" si="16"/>
        <v>5.5605045045045021</v>
      </c>
      <c r="T43" s="314">
        <f t="shared" si="16"/>
        <v>5.5605045045045021</v>
      </c>
      <c r="U43" s="314">
        <f t="shared" si="16"/>
        <v>5.5605045045045021</v>
      </c>
      <c r="V43" s="314">
        <f t="shared" si="16"/>
        <v>5.5605045045045021</v>
      </c>
      <c r="W43" s="314">
        <f t="shared" si="16"/>
        <v>5.5605045045045021</v>
      </c>
      <c r="X43" s="314">
        <f t="shared" si="16"/>
        <v>5.5605045045045021</v>
      </c>
      <c r="Y43" s="314">
        <f t="shared" si="16"/>
        <v>5.5605045045045021</v>
      </c>
      <c r="Z43" s="314">
        <f t="shared" si="16"/>
        <v>5.5605045045045021</v>
      </c>
      <c r="AA43" s="314">
        <f t="shared" si="16"/>
        <v>5.5605045045045021</v>
      </c>
      <c r="AB43" s="314">
        <f t="shared" si="16"/>
        <v>5.5605045045045021</v>
      </c>
      <c r="AC43" s="314">
        <f t="shared" si="16"/>
        <v>3.892353153153151</v>
      </c>
      <c r="AD43" s="271"/>
      <c r="AE43" s="271"/>
    </row>
    <row r="44" spans="1:34" s="308" customFormat="1" ht="12.75" x14ac:dyDescent="0.2">
      <c r="A44" s="326" t="s">
        <v>132</v>
      </c>
      <c r="B44" s="314">
        <f t="shared" si="16"/>
        <v>3.892353153153151</v>
      </c>
      <c r="C44" s="314">
        <f t="shared" si="16"/>
        <v>3.892353153153151</v>
      </c>
      <c r="D44" s="314">
        <f t="shared" si="16"/>
        <v>3.892353153153151</v>
      </c>
      <c r="E44" s="314">
        <f t="shared" si="16"/>
        <v>3.892353153153151</v>
      </c>
      <c r="F44" s="314">
        <f t="shared" si="16"/>
        <v>3.892353153153151</v>
      </c>
      <c r="G44" s="314">
        <f t="shared" si="16"/>
        <v>3.892353153153151</v>
      </c>
      <c r="H44" s="314">
        <f t="shared" si="16"/>
        <v>4.4484036036036017</v>
      </c>
      <c r="I44" s="314">
        <f t="shared" si="16"/>
        <v>4.4484036036036017</v>
      </c>
      <c r="J44" s="314">
        <f t="shared" si="16"/>
        <v>4.4484036036036017</v>
      </c>
      <c r="K44" s="314">
        <f t="shared" si="16"/>
        <v>5.0044540540540519</v>
      </c>
      <c r="L44" s="314">
        <f t="shared" si="16"/>
        <v>5.0044540540540519</v>
      </c>
      <c r="M44" s="314">
        <f t="shared" si="16"/>
        <v>5.0044540540540519</v>
      </c>
      <c r="N44" s="314">
        <f t="shared" si="16"/>
        <v>5.5605045045045021</v>
      </c>
      <c r="O44" s="314">
        <f t="shared" si="16"/>
        <v>5.5605045045045021</v>
      </c>
      <c r="P44" s="314">
        <f t="shared" si="16"/>
        <v>5.5605045045045021</v>
      </c>
      <c r="Q44" s="314">
        <f t="shared" si="16"/>
        <v>5.5605045045045021</v>
      </c>
      <c r="R44" s="314">
        <f t="shared" si="16"/>
        <v>5.5605045045045021</v>
      </c>
      <c r="S44" s="314">
        <f t="shared" si="16"/>
        <v>5.5605045045045021</v>
      </c>
      <c r="T44" s="314">
        <f t="shared" si="16"/>
        <v>5.5605045045045021</v>
      </c>
      <c r="U44" s="314">
        <f t="shared" si="16"/>
        <v>5.5605045045045021</v>
      </c>
      <c r="V44" s="314">
        <f t="shared" si="16"/>
        <v>5.5605045045045021</v>
      </c>
      <c r="W44" s="314">
        <f t="shared" si="16"/>
        <v>5.5605045045045021</v>
      </c>
      <c r="X44" s="314">
        <f t="shared" si="16"/>
        <v>5.5605045045045021</v>
      </c>
      <c r="Y44" s="314">
        <f t="shared" si="16"/>
        <v>5.5605045045045021</v>
      </c>
      <c r="Z44" s="314">
        <f t="shared" si="16"/>
        <v>5.5605045045045021</v>
      </c>
      <c r="AA44" s="314">
        <f t="shared" si="16"/>
        <v>5.5605045045045021</v>
      </c>
      <c r="AB44" s="314">
        <f t="shared" si="16"/>
        <v>5.5605045045045021</v>
      </c>
      <c r="AC44" s="314">
        <f t="shared" si="16"/>
        <v>3.892353153153151</v>
      </c>
      <c r="AD44" s="271"/>
      <c r="AE44" s="271"/>
    </row>
    <row r="45" spans="1:34" s="308" customFormat="1" ht="12.75" x14ac:dyDescent="0.2">
      <c r="A45" s="326" t="s">
        <v>133</v>
      </c>
      <c r="B45" s="314">
        <f>IF(B$13="Deploy",B$36,B$36*$B130)</f>
        <v>1.972814414414414</v>
      </c>
      <c r="C45" s="314">
        <f t="shared" ref="C45:AC47" si="17">IF(C$13="Deploy",C$36,C$36*$B130)</f>
        <v>1.972814414414414</v>
      </c>
      <c r="D45" s="314">
        <f t="shared" si="17"/>
        <v>1.972814414414414</v>
      </c>
      <c r="E45" s="314">
        <f t="shared" si="17"/>
        <v>1.972814414414414</v>
      </c>
      <c r="F45" s="314">
        <f t="shared" si="17"/>
        <v>1.972814414414414</v>
      </c>
      <c r="G45" s="314">
        <f t="shared" si="17"/>
        <v>1.972814414414414</v>
      </c>
      <c r="H45" s="314">
        <f t="shared" si="17"/>
        <v>2.2546450450450446</v>
      </c>
      <c r="I45" s="314">
        <f t="shared" si="17"/>
        <v>2.2546450450450446</v>
      </c>
      <c r="J45" s="314">
        <f t="shared" si="17"/>
        <v>2.2546450450450446</v>
      </c>
      <c r="K45" s="314">
        <f t="shared" si="17"/>
        <v>2.5364756756756752</v>
      </c>
      <c r="L45" s="314">
        <f t="shared" si="17"/>
        <v>2.5364756756756752</v>
      </c>
      <c r="M45" s="314">
        <f t="shared" si="17"/>
        <v>2.5364756756756752</v>
      </c>
      <c r="N45" s="314">
        <f t="shared" si="17"/>
        <v>2.8183063063063059</v>
      </c>
      <c r="O45" s="314">
        <f t="shared" si="17"/>
        <v>2.8183063063063059</v>
      </c>
      <c r="P45" s="314">
        <f t="shared" si="17"/>
        <v>2.8183063063063059</v>
      </c>
      <c r="Q45" s="314">
        <f t="shared" si="17"/>
        <v>2.8183063063063059</v>
      </c>
      <c r="R45" s="314">
        <f t="shared" si="17"/>
        <v>8</v>
      </c>
      <c r="S45" s="314">
        <f t="shared" si="17"/>
        <v>8</v>
      </c>
      <c r="T45" s="314">
        <f t="shared" si="17"/>
        <v>8</v>
      </c>
      <c r="U45" s="314">
        <f t="shared" si="17"/>
        <v>8</v>
      </c>
      <c r="V45" s="314">
        <f t="shared" si="17"/>
        <v>8</v>
      </c>
      <c r="W45" s="314">
        <f t="shared" si="17"/>
        <v>8</v>
      </c>
      <c r="X45" s="314">
        <f t="shared" si="17"/>
        <v>2.8183063063063059</v>
      </c>
      <c r="Y45" s="314">
        <f t="shared" si="17"/>
        <v>2.8183063063063059</v>
      </c>
      <c r="Z45" s="314">
        <f t="shared" si="17"/>
        <v>2.8183063063063059</v>
      </c>
      <c r="AA45" s="314">
        <f t="shared" si="17"/>
        <v>2.8183063063063059</v>
      </c>
      <c r="AB45" s="314">
        <f t="shared" si="17"/>
        <v>2.8183063063063059</v>
      </c>
      <c r="AC45" s="314">
        <f t="shared" si="17"/>
        <v>1.972814414414414</v>
      </c>
      <c r="AD45" s="271"/>
      <c r="AE45" s="271"/>
    </row>
    <row r="46" spans="1:34" s="308" customFormat="1" ht="12.75" x14ac:dyDescent="0.2">
      <c r="A46" s="326" t="s">
        <v>134</v>
      </c>
      <c r="B46" s="314">
        <f t="shared" si="16"/>
        <v>4.1575207207207194</v>
      </c>
      <c r="C46" s="314">
        <f t="shared" si="16"/>
        <v>4.1575207207207194</v>
      </c>
      <c r="D46" s="314">
        <f t="shared" si="16"/>
        <v>4.1575207207207194</v>
      </c>
      <c r="E46" s="314">
        <f t="shared" si="16"/>
        <v>4.1575207207207194</v>
      </c>
      <c r="F46" s="314">
        <f t="shared" si="16"/>
        <v>4.1575207207207194</v>
      </c>
      <c r="G46" s="314">
        <f t="shared" si="16"/>
        <v>4.1575207207207194</v>
      </c>
      <c r="H46" s="314">
        <f t="shared" si="16"/>
        <v>4.7514522522522515</v>
      </c>
      <c r="I46" s="314">
        <f t="shared" si="16"/>
        <v>4.7514522522522515</v>
      </c>
      <c r="J46" s="314">
        <f t="shared" si="16"/>
        <v>4.7514522522522515</v>
      </c>
      <c r="K46" s="314">
        <f t="shared" si="16"/>
        <v>5.3453837837837828</v>
      </c>
      <c r="L46" s="314">
        <f t="shared" si="16"/>
        <v>5.3453837837837828</v>
      </c>
      <c r="M46" s="314">
        <f t="shared" si="16"/>
        <v>5.3453837837837828</v>
      </c>
      <c r="N46" s="314">
        <f t="shared" si="16"/>
        <v>5.939315315315314</v>
      </c>
      <c r="O46" s="314">
        <f t="shared" si="16"/>
        <v>5.939315315315314</v>
      </c>
      <c r="P46" s="314">
        <f t="shared" si="16"/>
        <v>5.939315315315314</v>
      </c>
      <c r="Q46" s="314">
        <f t="shared" si="16"/>
        <v>5.939315315315314</v>
      </c>
      <c r="R46" s="314">
        <f t="shared" si="16"/>
        <v>5.939315315315314</v>
      </c>
      <c r="S46" s="314">
        <f t="shared" si="16"/>
        <v>5.939315315315314</v>
      </c>
      <c r="T46" s="314">
        <f t="shared" si="16"/>
        <v>5.939315315315314</v>
      </c>
      <c r="U46" s="314">
        <f t="shared" si="16"/>
        <v>5.939315315315314</v>
      </c>
      <c r="V46" s="314">
        <f t="shared" si="16"/>
        <v>5.939315315315314</v>
      </c>
      <c r="W46" s="314">
        <f t="shared" si="16"/>
        <v>5.939315315315314</v>
      </c>
      <c r="X46" s="314">
        <f t="shared" si="16"/>
        <v>5.939315315315314</v>
      </c>
      <c r="Y46" s="314">
        <f t="shared" si="16"/>
        <v>5.939315315315314</v>
      </c>
      <c r="Z46" s="314">
        <f t="shared" si="16"/>
        <v>5.939315315315314</v>
      </c>
      <c r="AA46" s="314">
        <f t="shared" si="16"/>
        <v>5.939315315315314</v>
      </c>
      <c r="AB46" s="314">
        <f t="shared" si="16"/>
        <v>5.939315315315314</v>
      </c>
      <c r="AC46" s="314">
        <f t="shared" si="16"/>
        <v>4.1575207207207194</v>
      </c>
      <c r="AD46" s="271"/>
      <c r="AE46" s="271"/>
    </row>
    <row r="47" spans="1:34" s="308" customFormat="1" ht="12.75" x14ac:dyDescent="0.2">
      <c r="A47" s="326" t="s">
        <v>135</v>
      </c>
      <c r="B47" s="314">
        <f>IF(B$13="Deploy",B$36,B$36*$B132)</f>
        <v>1.8402306306306302</v>
      </c>
      <c r="C47" s="314">
        <f t="shared" si="17"/>
        <v>1.8402306306306302</v>
      </c>
      <c r="D47" s="314">
        <f t="shared" si="17"/>
        <v>1.8402306306306302</v>
      </c>
      <c r="E47" s="314">
        <f t="shared" si="17"/>
        <v>1.8402306306306302</v>
      </c>
      <c r="F47" s="314">
        <f t="shared" si="17"/>
        <v>1.8402306306306302</v>
      </c>
      <c r="G47" s="314">
        <f t="shared" si="17"/>
        <v>1.8402306306306302</v>
      </c>
      <c r="H47" s="314">
        <f t="shared" si="17"/>
        <v>2.1031207207207205</v>
      </c>
      <c r="I47" s="314">
        <f t="shared" si="17"/>
        <v>2.1031207207207205</v>
      </c>
      <c r="J47" s="314">
        <f t="shared" si="17"/>
        <v>2.1031207207207205</v>
      </c>
      <c r="K47" s="314">
        <f t="shared" si="17"/>
        <v>2.3660108108108102</v>
      </c>
      <c r="L47" s="314">
        <f t="shared" si="17"/>
        <v>2.3660108108108102</v>
      </c>
      <c r="M47" s="314">
        <f t="shared" si="17"/>
        <v>2.3660108108108102</v>
      </c>
      <c r="N47" s="314">
        <f t="shared" si="17"/>
        <v>2.6289009009009003</v>
      </c>
      <c r="O47" s="314">
        <f t="shared" si="17"/>
        <v>2.6289009009009003</v>
      </c>
      <c r="P47" s="314">
        <f t="shared" si="17"/>
        <v>2.6289009009009003</v>
      </c>
      <c r="Q47" s="314">
        <f t="shared" si="17"/>
        <v>2.6289009009009003</v>
      </c>
      <c r="R47" s="314">
        <f t="shared" si="17"/>
        <v>8</v>
      </c>
      <c r="S47" s="314">
        <f t="shared" si="17"/>
        <v>8</v>
      </c>
      <c r="T47" s="314">
        <f t="shared" si="17"/>
        <v>8</v>
      </c>
      <c r="U47" s="314">
        <f t="shared" si="17"/>
        <v>8</v>
      </c>
      <c r="V47" s="314">
        <f t="shared" si="17"/>
        <v>8</v>
      </c>
      <c r="W47" s="314">
        <f t="shared" si="17"/>
        <v>8</v>
      </c>
      <c r="X47" s="314">
        <f t="shared" si="17"/>
        <v>2.6289009009009003</v>
      </c>
      <c r="Y47" s="314">
        <f t="shared" si="17"/>
        <v>2.6289009009009003</v>
      </c>
      <c r="Z47" s="314">
        <f t="shared" si="17"/>
        <v>2.6289009009009003</v>
      </c>
      <c r="AA47" s="314">
        <f t="shared" si="17"/>
        <v>2.6289009009009003</v>
      </c>
      <c r="AB47" s="314">
        <f t="shared" si="17"/>
        <v>2.6289009009009003</v>
      </c>
      <c r="AC47" s="314">
        <f t="shared" si="17"/>
        <v>1.8402306306306302</v>
      </c>
      <c r="AD47" s="271"/>
      <c r="AE47" s="271"/>
    </row>
    <row r="48" spans="1:34" s="308" customFormat="1" ht="12.75" x14ac:dyDescent="0.2">
      <c r="A48" s="326" t="s">
        <v>136</v>
      </c>
      <c r="B48" s="314">
        <f t="shared" si="16"/>
        <v>5.6</v>
      </c>
      <c r="C48" s="314">
        <f t="shared" si="16"/>
        <v>5.6</v>
      </c>
      <c r="D48" s="314">
        <f t="shared" si="16"/>
        <v>5.6</v>
      </c>
      <c r="E48" s="314">
        <f t="shared" si="16"/>
        <v>5.6</v>
      </c>
      <c r="F48" s="314">
        <f t="shared" si="16"/>
        <v>5.6</v>
      </c>
      <c r="G48" s="314">
        <f t="shared" si="16"/>
        <v>5.6</v>
      </c>
      <c r="H48" s="314">
        <f t="shared" si="16"/>
        <v>6.4</v>
      </c>
      <c r="I48" s="314">
        <f t="shared" si="16"/>
        <v>6.4</v>
      </c>
      <c r="J48" s="314">
        <f t="shared" si="16"/>
        <v>6.4</v>
      </c>
      <c r="K48" s="314">
        <f t="shared" si="16"/>
        <v>7.2</v>
      </c>
      <c r="L48" s="314">
        <f t="shared" si="16"/>
        <v>7.2</v>
      </c>
      <c r="M48" s="314">
        <f t="shared" si="16"/>
        <v>7.2</v>
      </c>
      <c r="N48" s="314">
        <f t="shared" si="16"/>
        <v>8</v>
      </c>
      <c r="O48" s="314">
        <f t="shared" si="16"/>
        <v>8</v>
      </c>
      <c r="P48" s="314">
        <f t="shared" si="16"/>
        <v>8</v>
      </c>
      <c r="Q48" s="314">
        <f t="shared" si="16"/>
        <v>8</v>
      </c>
      <c r="R48" s="314">
        <f t="shared" si="16"/>
        <v>8</v>
      </c>
      <c r="S48" s="314">
        <f t="shared" si="16"/>
        <v>8</v>
      </c>
      <c r="T48" s="314">
        <f t="shared" si="16"/>
        <v>8</v>
      </c>
      <c r="U48" s="314">
        <f t="shared" si="16"/>
        <v>8</v>
      </c>
      <c r="V48" s="314">
        <f t="shared" si="16"/>
        <v>8</v>
      </c>
      <c r="W48" s="314">
        <f t="shared" si="16"/>
        <v>8</v>
      </c>
      <c r="X48" s="314">
        <f t="shared" si="16"/>
        <v>8</v>
      </c>
      <c r="Y48" s="314">
        <f t="shared" si="16"/>
        <v>8</v>
      </c>
      <c r="Z48" s="314">
        <f t="shared" si="16"/>
        <v>8</v>
      </c>
      <c r="AA48" s="314">
        <f t="shared" si="16"/>
        <v>8</v>
      </c>
      <c r="AB48" s="314">
        <f t="shared" si="16"/>
        <v>8</v>
      </c>
      <c r="AC48" s="314">
        <f t="shared" si="16"/>
        <v>5.6</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3"/>
      <c r="AE49" s="272"/>
    </row>
    <row r="50" spans="1:34" x14ac:dyDescent="0.2">
      <c r="A50" s="47" t="s">
        <v>138</v>
      </c>
      <c r="B50" s="97">
        <v>5</v>
      </c>
      <c r="C50" s="97">
        <v>5</v>
      </c>
      <c r="D50" s="97">
        <v>5</v>
      </c>
      <c r="E50" s="97">
        <v>5</v>
      </c>
      <c r="F50" s="97">
        <v>5</v>
      </c>
      <c r="G50" s="97">
        <v>5</v>
      </c>
      <c r="H50" s="97">
        <v>6</v>
      </c>
      <c r="I50" s="97">
        <v>6</v>
      </c>
      <c r="J50" s="97">
        <v>6</v>
      </c>
      <c r="K50" s="97">
        <v>7</v>
      </c>
      <c r="L50" s="97">
        <v>7</v>
      </c>
      <c r="M50" s="97">
        <v>7</v>
      </c>
      <c r="N50" s="97">
        <v>8</v>
      </c>
      <c r="O50" s="97">
        <v>8</v>
      </c>
      <c r="P50" s="97">
        <v>8</v>
      </c>
      <c r="Q50" s="97">
        <v>8</v>
      </c>
      <c r="R50" s="97">
        <v>8</v>
      </c>
      <c r="S50" s="97">
        <v>8</v>
      </c>
      <c r="T50" s="97">
        <v>8</v>
      </c>
      <c r="U50" s="97">
        <v>8</v>
      </c>
      <c r="V50" s="97">
        <v>8</v>
      </c>
      <c r="W50" s="97">
        <v>8</v>
      </c>
      <c r="X50" s="97">
        <v>8</v>
      </c>
      <c r="Y50" s="97">
        <v>8</v>
      </c>
      <c r="Z50" s="97">
        <v>8</v>
      </c>
      <c r="AA50" s="97">
        <v>8</v>
      </c>
      <c r="AB50" s="342">
        <v>8</v>
      </c>
      <c r="AC50" s="96">
        <v>5</v>
      </c>
      <c r="AD50" s="48"/>
      <c r="AE50" s="48"/>
      <c r="AF50" s="48"/>
      <c r="AG50" s="48"/>
      <c r="AH50" s="48"/>
    </row>
    <row r="51" spans="1:34" x14ac:dyDescent="0.2">
      <c r="A51" s="47" t="s">
        <v>139</v>
      </c>
      <c r="B51" s="97">
        <f t="shared" ref="B51:AC51" si="18">ROUND(1*B50,2)</f>
        <v>5</v>
      </c>
      <c r="C51" s="97">
        <f t="shared" si="18"/>
        <v>5</v>
      </c>
      <c r="D51" s="97">
        <f t="shared" si="18"/>
        <v>5</v>
      </c>
      <c r="E51" s="97">
        <f t="shared" si="18"/>
        <v>5</v>
      </c>
      <c r="F51" s="97">
        <f t="shared" si="18"/>
        <v>5</v>
      </c>
      <c r="G51" s="97">
        <f t="shared" si="18"/>
        <v>5</v>
      </c>
      <c r="H51" s="97">
        <f t="shared" si="18"/>
        <v>6</v>
      </c>
      <c r="I51" s="97">
        <f t="shared" si="18"/>
        <v>6</v>
      </c>
      <c r="J51" s="97">
        <f t="shared" si="18"/>
        <v>6</v>
      </c>
      <c r="K51" s="97">
        <f t="shared" si="18"/>
        <v>7</v>
      </c>
      <c r="L51" s="97">
        <f t="shared" si="18"/>
        <v>7</v>
      </c>
      <c r="M51" s="97">
        <f t="shared" si="18"/>
        <v>7</v>
      </c>
      <c r="N51" s="97">
        <f t="shared" si="18"/>
        <v>8</v>
      </c>
      <c r="O51" s="97">
        <f t="shared" si="18"/>
        <v>8</v>
      </c>
      <c r="P51" s="97">
        <f t="shared" si="18"/>
        <v>8</v>
      </c>
      <c r="Q51" s="97">
        <f t="shared" si="18"/>
        <v>8</v>
      </c>
      <c r="R51" s="97">
        <f t="shared" si="18"/>
        <v>8</v>
      </c>
      <c r="S51" s="97">
        <f t="shared" si="18"/>
        <v>8</v>
      </c>
      <c r="T51" s="97">
        <f t="shared" si="18"/>
        <v>8</v>
      </c>
      <c r="U51" s="97">
        <f t="shared" si="18"/>
        <v>8</v>
      </c>
      <c r="V51" s="97">
        <f t="shared" si="18"/>
        <v>8</v>
      </c>
      <c r="W51" s="97">
        <f t="shared" si="18"/>
        <v>8</v>
      </c>
      <c r="X51" s="97">
        <f t="shared" si="18"/>
        <v>8</v>
      </c>
      <c r="Y51" s="97">
        <f t="shared" si="18"/>
        <v>8</v>
      </c>
      <c r="Z51" s="97">
        <f t="shared" si="18"/>
        <v>8</v>
      </c>
      <c r="AA51" s="97">
        <f t="shared" si="18"/>
        <v>8</v>
      </c>
      <c r="AB51" s="342">
        <f t="shared" si="18"/>
        <v>8</v>
      </c>
      <c r="AC51" s="96">
        <f t="shared" si="18"/>
        <v>5</v>
      </c>
      <c r="AF51" s="32"/>
      <c r="AG51" s="32"/>
      <c r="AH51" s="32"/>
    </row>
    <row r="52" spans="1:34" s="15" customFormat="1" x14ac:dyDescent="0.2">
      <c r="A52" s="43" t="s">
        <v>140</v>
      </c>
      <c r="B52" s="98">
        <v>3</v>
      </c>
      <c r="C52" s="98">
        <v>3</v>
      </c>
      <c r="D52" s="98">
        <v>3</v>
      </c>
      <c r="E52" s="98">
        <v>3</v>
      </c>
      <c r="F52" s="98">
        <v>3</v>
      </c>
      <c r="G52" s="98">
        <v>3</v>
      </c>
      <c r="H52" s="98">
        <v>3</v>
      </c>
      <c r="I52" s="98">
        <v>4</v>
      </c>
      <c r="J52" s="98">
        <v>4</v>
      </c>
      <c r="K52" s="98">
        <v>4</v>
      </c>
      <c r="L52" s="98">
        <v>4</v>
      </c>
      <c r="M52" s="98">
        <v>4</v>
      </c>
      <c r="N52" s="98">
        <v>4</v>
      </c>
      <c r="O52" s="98">
        <v>4</v>
      </c>
      <c r="P52" s="98">
        <v>4</v>
      </c>
      <c r="Q52" s="98">
        <v>4</v>
      </c>
      <c r="R52" s="98">
        <v>4</v>
      </c>
      <c r="S52" s="98">
        <v>4</v>
      </c>
      <c r="T52" s="98">
        <v>4</v>
      </c>
      <c r="U52" s="98">
        <v>4</v>
      </c>
      <c r="V52" s="98">
        <v>4</v>
      </c>
      <c r="W52" s="98">
        <v>4</v>
      </c>
      <c r="X52" s="98">
        <v>4</v>
      </c>
      <c r="Y52" s="98">
        <v>4</v>
      </c>
      <c r="Z52" s="98">
        <v>4</v>
      </c>
      <c r="AA52" s="98">
        <v>4</v>
      </c>
      <c r="AB52" s="343">
        <v>4</v>
      </c>
      <c r="AC52" s="98">
        <v>4</v>
      </c>
      <c r="AF52" s="32"/>
      <c r="AG52" s="32"/>
      <c r="AH52" s="32"/>
    </row>
    <row r="53" spans="1:34" s="15" customFormat="1" x14ac:dyDescent="0.2">
      <c r="A53" s="43" t="s">
        <v>141</v>
      </c>
      <c r="B53" s="99">
        <f>0.75*B52</f>
        <v>2.25</v>
      </c>
      <c r="C53" s="99">
        <f t="shared" ref="C53:AB53" si="19">0.75*C52</f>
        <v>2.25</v>
      </c>
      <c r="D53" s="99">
        <f t="shared" si="19"/>
        <v>2.25</v>
      </c>
      <c r="E53" s="99">
        <f t="shared" si="19"/>
        <v>2.25</v>
      </c>
      <c r="F53" s="99">
        <f t="shared" si="19"/>
        <v>2.25</v>
      </c>
      <c r="G53" s="99">
        <f t="shared" si="19"/>
        <v>2.25</v>
      </c>
      <c r="H53" s="99">
        <f t="shared" si="19"/>
        <v>2.25</v>
      </c>
      <c r="I53" s="99">
        <f t="shared" si="19"/>
        <v>3</v>
      </c>
      <c r="J53" s="99">
        <f t="shared" si="19"/>
        <v>3</v>
      </c>
      <c r="K53" s="99">
        <f t="shared" si="19"/>
        <v>3</v>
      </c>
      <c r="L53" s="99">
        <f t="shared" si="19"/>
        <v>3</v>
      </c>
      <c r="M53" s="99">
        <f t="shared" si="19"/>
        <v>3</v>
      </c>
      <c r="N53" s="99">
        <f t="shared" si="19"/>
        <v>3</v>
      </c>
      <c r="O53" s="99">
        <f t="shared" si="19"/>
        <v>3</v>
      </c>
      <c r="P53" s="99">
        <f t="shared" si="19"/>
        <v>3</v>
      </c>
      <c r="Q53" s="99">
        <f t="shared" si="19"/>
        <v>3</v>
      </c>
      <c r="R53" s="99">
        <f t="shared" si="19"/>
        <v>3</v>
      </c>
      <c r="S53" s="99">
        <f t="shared" si="19"/>
        <v>3</v>
      </c>
      <c r="T53" s="99">
        <f t="shared" si="19"/>
        <v>3</v>
      </c>
      <c r="U53" s="99">
        <f t="shared" si="19"/>
        <v>3</v>
      </c>
      <c r="V53" s="99">
        <f t="shared" si="19"/>
        <v>3</v>
      </c>
      <c r="W53" s="99">
        <f t="shared" si="19"/>
        <v>3</v>
      </c>
      <c r="X53" s="99">
        <f t="shared" si="19"/>
        <v>3</v>
      </c>
      <c r="Y53" s="99">
        <f t="shared" si="19"/>
        <v>3</v>
      </c>
      <c r="Z53" s="99">
        <f t="shared" si="19"/>
        <v>3</v>
      </c>
      <c r="AA53" s="99">
        <f t="shared" si="19"/>
        <v>3</v>
      </c>
      <c r="AB53" s="344">
        <f t="shared" si="19"/>
        <v>3</v>
      </c>
      <c r="AC53" s="96">
        <v>3</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51"/>
      <c r="AF54" s="18"/>
      <c r="AG54" s="18"/>
      <c r="AH54" s="18"/>
    </row>
    <row r="55" spans="1:34" x14ac:dyDescent="0.2">
      <c r="A55" s="51" t="str">
        <f t="shared" ref="A55:A63" si="20">A85</f>
        <v>Pilot Upper Limit</v>
      </c>
      <c r="B55" s="35">
        <f>$B$85</f>
        <v>15</v>
      </c>
      <c r="C55" s="35">
        <f t="shared" ref="C55:AC55" si="21">$B$85</f>
        <v>15</v>
      </c>
      <c r="D55" s="35">
        <f t="shared" si="21"/>
        <v>15</v>
      </c>
      <c r="E55" s="35">
        <f t="shared" si="21"/>
        <v>15</v>
      </c>
      <c r="F55" s="35">
        <f t="shared" si="21"/>
        <v>15</v>
      </c>
      <c r="G55" s="35">
        <f t="shared" si="21"/>
        <v>15</v>
      </c>
      <c r="H55" s="35">
        <f t="shared" si="21"/>
        <v>15</v>
      </c>
      <c r="I55" s="35">
        <f t="shared" si="21"/>
        <v>15</v>
      </c>
      <c r="J55" s="35">
        <f t="shared" si="21"/>
        <v>15</v>
      </c>
      <c r="K55" s="35">
        <f t="shared" si="21"/>
        <v>15</v>
      </c>
      <c r="L55" s="35">
        <f t="shared" si="21"/>
        <v>15</v>
      </c>
      <c r="M55" s="35">
        <f t="shared" si="21"/>
        <v>15</v>
      </c>
      <c r="N55" s="35">
        <f t="shared" si="21"/>
        <v>15</v>
      </c>
      <c r="O55" s="35">
        <f t="shared" si="21"/>
        <v>15</v>
      </c>
      <c r="P55" s="35">
        <f t="shared" si="21"/>
        <v>15</v>
      </c>
      <c r="Q55" s="35">
        <f t="shared" si="21"/>
        <v>15</v>
      </c>
      <c r="R55" s="35">
        <f t="shared" si="21"/>
        <v>15</v>
      </c>
      <c r="S55" s="35">
        <f t="shared" si="21"/>
        <v>15</v>
      </c>
      <c r="T55" s="35">
        <f t="shared" si="21"/>
        <v>15</v>
      </c>
      <c r="U55" s="35">
        <f t="shared" si="21"/>
        <v>15</v>
      </c>
      <c r="V55" s="35">
        <f t="shared" si="21"/>
        <v>15</v>
      </c>
      <c r="W55" s="35">
        <f t="shared" si="21"/>
        <v>15</v>
      </c>
      <c r="X55" s="35">
        <f t="shared" si="21"/>
        <v>15</v>
      </c>
      <c r="Y55" s="35">
        <f t="shared" si="21"/>
        <v>15</v>
      </c>
      <c r="Z55" s="35">
        <f t="shared" si="21"/>
        <v>15</v>
      </c>
      <c r="AA55" s="35">
        <f t="shared" si="21"/>
        <v>15</v>
      </c>
      <c r="AB55" s="339">
        <f t="shared" si="21"/>
        <v>15</v>
      </c>
      <c r="AC55" s="115">
        <f t="shared" si="21"/>
        <v>15</v>
      </c>
    </row>
    <row r="56" spans="1:34" x14ac:dyDescent="0.2">
      <c r="A56" s="34" t="str">
        <f t="shared" si="20"/>
        <v>Pilot Lower Limit</v>
      </c>
      <c r="B56" s="33">
        <f>IF(B76&lt;80,11,IF(AND(B76&gt;=80,B76&lt;90),13,$B$86))</f>
        <v>11</v>
      </c>
      <c r="C56" s="33">
        <f t="shared" ref="C56:AC56" si="22">IF(C76&lt;80,11,IF(AND(C76&gt;=80,C76&lt;90),13,$B$86))</f>
        <v>11</v>
      </c>
      <c r="D56" s="33">
        <f t="shared" si="22"/>
        <v>11</v>
      </c>
      <c r="E56" s="33">
        <f t="shared" si="22"/>
        <v>11</v>
      </c>
      <c r="F56" s="33">
        <f t="shared" si="22"/>
        <v>11</v>
      </c>
      <c r="G56" s="33">
        <f t="shared" si="22"/>
        <v>11</v>
      </c>
      <c r="H56" s="33">
        <f t="shared" si="22"/>
        <v>11</v>
      </c>
      <c r="I56" s="33">
        <f t="shared" si="22"/>
        <v>11</v>
      </c>
      <c r="J56" s="33">
        <f t="shared" si="22"/>
        <v>11</v>
      </c>
      <c r="K56" s="33">
        <f t="shared" si="22"/>
        <v>11</v>
      </c>
      <c r="L56" s="33">
        <f t="shared" si="22"/>
        <v>13</v>
      </c>
      <c r="M56" s="33">
        <f t="shared" si="22"/>
        <v>13</v>
      </c>
      <c r="N56" s="33">
        <f t="shared" si="22"/>
        <v>13</v>
      </c>
      <c r="O56" s="33">
        <f t="shared" si="22"/>
        <v>13</v>
      </c>
      <c r="P56" s="33">
        <f t="shared" si="22"/>
        <v>13</v>
      </c>
      <c r="Q56" s="33">
        <f t="shared" si="22"/>
        <v>13</v>
      </c>
      <c r="R56" s="33">
        <f t="shared" si="22"/>
        <v>15</v>
      </c>
      <c r="S56" s="33">
        <f t="shared" si="22"/>
        <v>15</v>
      </c>
      <c r="T56" s="33">
        <f t="shared" si="22"/>
        <v>15</v>
      </c>
      <c r="U56" s="33">
        <f t="shared" si="22"/>
        <v>15</v>
      </c>
      <c r="V56" s="33">
        <f t="shared" si="22"/>
        <v>15</v>
      </c>
      <c r="W56" s="33">
        <f t="shared" si="22"/>
        <v>15</v>
      </c>
      <c r="X56" s="33">
        <f t="shared" si="22"/>
        <v>15</v>
      </c>
      <c r="Y56" s="33">
        <f t="shared" si="22"/>
        <v>15</v>
      </c>
      <c r="Z56" s="33">
        <f t="shared" si="22"/>
        <v>13</v>
      </c>
      <c r="AA56" s="33">
        <f t="shared" si="22"/>
        <v>13</v>
      </c>
      <c r="AB56" s="125">
        <f t="shared" si="22"/>
        <v>13</v>
      </c>
      <c r="AC56" s="33">
        <f t="shared" si="22"/>
        <v>11</v>
      </c>
    </row>
    <row r="57" spans="1:34" x14ac:dyDescent="0.2">
      <c r="A57" s="34" t="str">
        <f t="shared" si="20"/>
        <v>&gt; L4 Pilots / Crews</v>
      </c>
      <c r="B57" s="33">
        <f t="shared" ref="B57:AC57" si="23">ROUNDUP(IF(B$13="Deploy",MAX((B$79/100)*$B87,$B87),(B$79/100)*$B87),0)</f>
        <v>2</v>
      </c>
      <c r="C57" s="33">
        <f t="shared" si="23"/>
        <v>2</v>
      </c>
      <c r="D57" s="33">
        <f t="shared" si="23"/>
        <v>2</v>
      </c>
      <c r="E57" s="33">
        <f t="shared" si="23"/>
        <v>2</v>
      </c>
      <c r="F57" s="33">
        <f t="shared" si="23"/>
        <v>2</v>
      </c>
      <c r="G57" s="33">
        <f t="shared" si="23"/>
        <v>2</v>
      </c>
      <c r="H57" s="33">
        <f t="shared" si="23"/>
        <v>3</v>
      </c>
      <c r="I57" s="33">
        <f t="shared" si="23"/>
        <v>3</v>
      </c>
      <c r="J57" s="33">
        <f t="shared" si="23"/>
        <v>4</v>
      </c>
      <c r="K57" s="33">
        <f t="shared" si="23"/>
        <v>4</v>
      </c>
      <c r="L57" s="33">
        <f t="shared" si="23"/>
        <v>4</v>
      </c>
      <c r="M57" s="33">
        <f t="shared" si="23"/>
        <v>5</v>
      </c>
      <c r="N57" s="33">
        <f t="shared" si="23"/>
        <v>5</v>
      </c>
      <c r="O57" s="33">
        <f t="shared" si="23"/>
        <v>5</v>
      </c>
      <c r="P57" s="33">
        <f t="shared" si="23"/>
        <v>5</v>
      </c>
      <c r="Q57" s="33">
        <f t="shared" si="23"/>
        <v>5</v>
      </c>
      <c r="R57" s="33">
        <f t="shared" si="23"/>
        <v>5</v>
      </c>
      <c r="S57" s="33">
        <f t="shared" si="23"/>
        <v>5</v>
      </c>
      <c r="T57" s="33">
        <f t="shared" si="23"/>
        <v>5</v>
      </c>
      <c r="U57" s="33">
        <f t="shared" si="23"/>
        <v>5</v>
      </c>
      <c r="V57" s="33">
        <f t="shared" si="23"/>
        <v>5</v>
      </c>
      <c r="W57" s="33">
        <f t="shared" si="23"/>
        <v>5</v>
      </c>
      <c r="X57" s="33">
        <f t="shared" si="23"/>
        <v>5</v>
      </c>
      <c r="Y57" s="33">
        <f t="shared" si="23"/>
        <v>5</v>
      </c>
      <c r="Z57" s="33">
        <f t="shared" si="23"/>
        <v>5</v>
      </c>
      <c r="AA57" s="33">
        <f t="shared" si="23"/>
        <v>5</v>
      </c>
      <c r="AB57" s="125">
        <f t="shared" si="23"/>
        <v>5</v>
      </c>
      <c r="AC57" s="33">
        <f t="shared" si="23"/>
        <v>2</v>
      </c>
    </row>
    <row r="58" spans="1:34" x14ac:dyDescent="0.2">
      <c r="A58" s="34" t="str">
        <f t="shared" si="20"/>
        <v>&gt; L3 Pilots / Crews</v>
      </c>
      <c r="B58" s="33">
        <f t="shared" ref="B58:AC58" si="24">ROUNDUP(IF(B$13="Deploy",MAX((B$79/100)*$B88,$B88),(B$79/100)*$B88),0)</f>
        <v>3</v>
      </c>
      <c r="C58" s="33">
        <f t="shared" si="24"/>
        <v>3</v>
      </c>
      <c r="D58" s="33">
        <f t="shared" si="24"/>
        <v>3</v>
      </c>
      <c r="E58" s="33">
        <f t="shared" si="24"/>
        <v>3</v>
      </c>
      <c r="F58" s="33">
        <f t="shared" si="24"/>
        <v>3</v>
      </c>
      <c r="G58" s="33">
        <f t="shared" si="24"/>
        <v>3</v>
      </c>
      <c r="H58" s="33">
        <f t="shared" si="24"/>
        <v>4</v>
      </c>
      <c r="I58" s="33">
        <f t="shared" si="24"/>
        <v>4</v>
      </c>
      <c r="J58" s="33">
        <f t="shared" si="24"/>
        <v>5</v>
      </c>
      <c r="K58" s="33">
        <f t="shared" si="24"/>
        <v>5</v>
      </c>
      <c r="L58" s="33">
        <f t="shared" si="24"/>
        <v>6</v>
      </c>
      <c r="M58" s="33">
        <f t="shared" si="24"/>
        <v>6</v>
      </c>
      <c r="N58" s="33">
        <f t="shared" si="24"/>
        <v>6</v>
      </c>
      <c r="O58" s="33">
        <f t="shared" si="24"/>
        <v>6</v>
      </c>
      <c r="P58" s="33">
        <f t="shared" si="24"/>
        <v>6</v>
      </c>
      <c r="Q58" s="33">
        <f t="shared" si="24"/>
        <v>6</v>
      </c>
      <c r="R58" s="33">
        <f t="shared" si="24"/>
        <v>7</v>
      </c>
      <c r="S58" s="33">
        <f t="shared" si="24"/>
        <v>7</v>
      </c>
      <c r="T58" s="33">
        <f t="shared" si="24"/>
        <v>7</v>
      </c>
      <c r="U58" s="33">
        <f t="shared" si="24"/>
        <v>7</v>
      </c>
      <c r="V58" s="33">
        <f t="shared" si="24"/>
        <v>7</v>
      </c>
      <c r="W58" s="33">
        <f t="shared" si="24"/>
        <v>7</v>
      </c>
      <c r="X58" s="33">
        <f t="shared" si="24"/>
        <v>7</v>
      </c>
      <c r="Y58" s="33">
        <f t="shared" si="24"/>
        <v>7</v>
      </c>
      <c r="Z58" s="33">
        <f t="shared" si="24"/>
        <v>6</v>
      </c>
      <c r="AA58" s="33">
        <f t="shared" si="24"/>
        <v>6</v>
      </c>
      <c r="AB58" s="125">
        <f t="shared" si="24"/>
        <v>6</v>
      </c>
      <c r="AC58" s="33">
        <f t="shared" si="24"/>
        <v>3</v>
      </c>
    </row>
    <row r="59" spans="1:34" s="21" customFormat="1" x14ac:dyDescent="0.2">
      <c r="A59" s="34" t="str">
        <f t="shared" si="20"/>
        <v>&gt; L2 Pilots / Crews</v>
      </c>
      <c r="B59" s="33">
        <f t="shared" ref="B59:AC59" si="25">ROUNDUP(IF(B$13="Deploy",MAX((B$79/100)*$B89,$B89),(B$79/100)*$B89),0)</f>
        <v>5</v>
      </c>
      <c r="C59" s="33">
        <f t="shared" si="25"/>
        <v>5</v>
      </c>
      <c r="D59" s="33">
        <f t="shared" si="25"/>
        <v>5</v>
      </c>
      <c r="E59" s="33">
        <f t="shared" si="25"/>
        <v>5</v>
      </c>
      <c r="F59" s="33">
        <f t="shared" si="25"/>
        <v>5</v>
      </c>
      <c r="G59" s="33">
        <f t="shared" si="25"/>
        <v>5</v>
      </c>
      <c r="H59" s="33">
        <f t="shared" si="25"/>
        <v>6</v>
      </c>
      <c r="I59" s="33">
        <f t="shared" si="25"/>
        <v>7</v>
      </c>
      <c r="J59" s="33">
        <f t="shared" si="25"/>
        <v>8</v>
      </c>
      <c r="K59" s="33">
        <f t="shared" si="25"/>
        <v>8</v>
      </c>
      <c r="L59" s="33">
        <f t="shared" si="25"/>
        <v>9</v>
      </c>
      <c r="M59" s="33">
        <f t="shared" si="25"/>
        <v>11</v>
      </c>
      <c r="N59" s="33">
        <f t="shared" si="25"/>
        <v>11</v>
      </c>
      <c r="O59" s="33">
        <f t="shared" si="25"/>
        <v>11</v>
      </c>
      <c r="P59" s="33">
        <f t="shared" si="25"/>
        <v>11</v>
      </c>
      <c r="Q59" s="33">
        <f t="shared" si="25"/>
        <v>11</v>
      </c>
      <c r="R59" s="33">
        <f t="shared" si="25"/>
        <v>12</v>
      </c>
      <c r="S59" s="33">
        <f t="shared" si="25"/>
        <v>12</v>
      </c>
      <c r="T59" s="33">
        <f t="shared" si="25"/>
        <v>12</v>
      </c>
      <c r="U59" s="33">
        <f t="shared" si="25"/>
        <v>12</v>
      </c>
      <c r="V59" s="33">
        <f t="shared" si="25"/>
        <v>12</v>
      </c>
      <c r="W59" s="33">
        <f t="shared" si="25"/>
        <v>12</v>
      </c>
      <c r="X59" s="33">
        <f t="shared" si="25"/>
        <v>12</v>
      </c>
      <c r="Y59" s="33">
        <f t="shared" si="25"/>
        <v>11</v>
      </c>
      <c r="Z59" s="33">
        <f t="shared" si="25"/>
        <v>11</v>
      </c>
      <c r="AA59" s="33">
        <f t="shared" si="25"/>
        <v>11</v>
      </c>
      <c r="AB59" s="125">
        <f t="shared" si="25"/>
        <v>10</v>
      </c>
      <c r="AC59" s="33">
        <f t="shared" si="25"/>
        <v>5</v>
      </c>
    </row>
    <row r="60" spans="1:34" x14ac:dyDescent="0.2">
      <c r="A60" s="34" t="str">
        <f t="shared" si="20"/>
        <v>&gt; L1 Pilots / Crews</v>
      </c>
      <c r="B60" s="33">
        <f t="shared" ref="B60:AC60" si="26">ROUNDUP(IF(B$13="Deploy",MAX((B$79/100)*$B90,$B90),(B$79/100)*$B90),0)</f>
        <v>6</v>
      </c>
      <c r="C60" s="33">
        <f t="shared" si="26"/>
        <v>6</v>
      </c>
      <c r="D60" s="33">
        <f t="shared" si="26"/>
        <v>6</v>
      </c>
      <c r="E60" s="33">
        <f t="shared" si="26"/>
        <v>6</v>
      </c>
      <c r="F60" s="33">
        <f t="shared" si="26"/>
        <v>6</v>
      </c>
      <c r="G60" s="33">
        <f t="shared" si="26"/>
        <v>6</v>
      </c>
      <c r="H60" s="33">
        <f t="shared" si="26"/>
        <v>7</v>
      </c>
      <c r="I60" s="33">
        <f t="shared" si="26"/>
        <v>9</v>
      </c>
      <c r="J60" s="33">
        <f t="shared" si="26"/>
        <v>10</v>
      </c>
      <c r="K60" s="33">
        <f t="shared" si="26"/>
        <v>10</v>
      </c>
      <c r="L60" s="33">
        <f t="shared" si="26"/>
        <v>12</v>
      </c>
      <c r="M60" s="33">
        <f t="shared" si="26"/>
        <v>13</v>
      </c>
      <c r="N60" s="33">
        <f t="shared" si="26"/>
        <v>13</v>
      </c>
      <c r="O60" s="33">
        <f t="shared" si="26"/>
        <v>13</v>
      </c>
      <c r="P60" s="33">
        <f t="shared" si="26"/>
        <v>13</v>
      </c>
      <c r="Q60" s="33">
        <f t="shared" si="26"/>
        <v>13</v>
      </c>
      <c r="R60" s="33">
        <f t="shared" si="26"/>
        <v>15</v>
      </c>
      <c r="S60" s="33">
        <f t="shared" si="26"/>
        <v>15</v>
      </c>
      <c r="T60" s="33">
        <f t="shared" si="26"/>
        <v>15</v>
      </c>
      <c r="U60" s="33">
        <f t="shared" si="26"/>
        <v>15</v>
      </c>
      <c r="V60" s="33">
        <f t="shared" si="26"/>
        <v>15</v>
      </c>
      <c r="W60" s="33">
        <f t="shared" si="26"/>
        <v>15</v>
      </c>
      <c r="X60" s="33">
        <f t="shared" si="26"/>
        <v>15</v>
      </c>
      <c r="Y60" s="33">
        <f t="shared" si="26"/>
        <v>14</v>
      </c>
      <c r="Z60" s="33">
        <f t="shared" si="26"/>
        <v>13</v>
      </c>
      <c r="AA60" s="33">
        <f t="shared" si="26"/>
        <v>13</v>
      </c>
      <c r="AB60" s="125">
        <f t="shared" si="26"/>
        <v>13</v>
      </c>
      <c r="AC60" s="33">
        <f t="shared" si="26"/>
        <v>6</v>
      </c>
    </row>
    <row r="61" spans="1:34" x14ac:dyDescent="0.2">
      <c r="A61" s="34" t="str">
        <f t="shared" si="20"/>
        <v>NVG Quals</v>
      </c>
      <c r="B61" s="33">
        <f t="shared" ref="B61:AB61" si="27">ROUNDUP(IF(B$13="Deploy",MAX((B$79/100)*$B91,$B91),(B$79/100)*$B91),0)</f>
        <v>5</v>
      </c>
      <c r="C61" s="33">
        <f t="shared" si="27"/>
        <v>5</v>
      </c>
      <c r="D61" s="33">
        <f t="shared" si="27"/>
        <v>5</v>
      </c>
      <c r="E61" s="33">
        <f t="shared" si="27"/>
        <v>5</v>
      </c>
      <c r="F61" s="33">
        <f t="shared" si="27"/>
        <v>5</v>
      </c>
      <c r="G61" s="33">
        <f t="shared" si="27"/>
        <v>5</v>
      </c>
      <c r="H61" s="33">
        <f t="shared" si="27"/>
        <v>6</v>
      </c>
      <c r="I61" s="33">
        <f t="shared" si="27"/>
        <v>7</v>
      </c>
      <c r="J61" s="33">
        <f t="shared" si="27"/>
        <v>8</v>
      </c>
      <c r="K61" s="33">
        <f t="shared" si="27"/>
        <v>8</v>
      </c>
      <c r="L61" s="33">
        <f t="shared" si="27"/>
        <v>9</v>
      </c>
      <c r="M61" s="33">
        <f t="shared" si="27"/>
        <v>11</v>
      </c>
      <c r="N61" s="33">
        <f t="shared" si="27"/>
        <v>11</v>
      </c>
      <c r="O61" s="33">
        <f t="shared" si="27"/>
        <v>11</v>
      </c>
      <c r="P61" s="33">
        <f t="shared" si="27"/>
        <v>11</v>
      </c>
      <c r="Q61" s="33">
        <f t="shared" si="27"/>
        <v>11</v>
      </c>
      <c r="R61" s="33">
        <f t="shared" si="27"/>
        <v>12</v>
      </c>
      <c r="S61" s="33">
        <f t="shared" si="27"/>
        <v>12</v>
      </c>
      <c r="T61" s="33">
        <f t="shared" si="27"/>
        <v>12</v>
      </c>
      <c r="U61" s="33">
        <f t="shared" si="27"/>
        <v>12</v>
      </c>
      <c r="V61" s="33">
        <f t="shared" si="27"/>
        <v>12</v>
      </c>
      <c r="W61" s="33">
        <f t="shared" si="27"/>
        <v>12</v>
      </c>
      <c r="X61" s="33">
        <f t="shared" si="27"/>
        <v>12</v>
      </c>
      <c r="Y61" s="33">
        <f t="shared" si="27"/>
        <v>11</v>
      </c>
      <c r="Z61" s="33">
        <f t="shared" si="27"/>
        <v>11</v>
      </c>
      <c r="AA61" s="33">
        <f t="shared" si="27"/>
        <v>11</v>
      </c>
      <c r="AB61" s="125">
        <f t="shared" si="27"/>
        <v>10</v>
      </c>
      <c r="AC61" s="33">
        <v>0</v>
      </c>
    </row>
    <row r="62" spans="1:34" x14ac:dyDescent="0.2">
      <c r="A62" s="34" t="str">
        <f t="shared" si="20"/>
        <v>JMPS SME</v>
      </c>
      <c r="B62" s="33">
        <f t="shared" ref="B62:AB62" si="28">ROUNDUP(IF(B$13="Deploy",MAX((B$79/100)*$B92,$B92),(B$79/100)*$B92),0)</f>
        <v>2</v>
      </c>
      <c r="C62" s="33">
        <f t="shared" si="28"/>
        <v>2</v>
      </c>
      <c r="D62" s="33">
        <f t="shared" si="28"/>
        <v>2</v>
      </c>
      <c r="E62" s="33">
        <f t="shared" si="28"/>
        <v>2</v>
      </c>
      <c r="F62" s="33">
        <f t="shared" si="28"/>
        <v>2</v>
      </c>
      <c r="G62" s="33">
        <f t="shared" si="28"/>
        <v>2</v>
      </c>
      <c r="H62" s="33">
        <f t="shared" si="28"/>
        <v>2</v>
      </c>
      <c r="I62" s="33">
        <f t="shared" si="28"/>
        <v>2</v>
      </c>
      <c r="J62" s="33">
        <f t="shared" si="28"/>
        <v>2</v>
      </c>
      <c r="K62" s="33">
        <f t="shared" si="28"/>
        <v>2</v>
      </c>
      <c r="L62" s="33">
        <f t="shared" si="28"/>
        <v>3</v>
      </c>
      <c r="M62" s="33">
        <f t="shared" si="28"/>
        <v>3</v>
      </c>
      <c r="N62" s="33">
        <f t="shared" si="28"/>
        <v>3</v>
      </c>
      <c r="O62" s="33">
        <f t="shared" si="28"/>
        <v>3</v>
      </c>
      <c r="P62" s="33">
        <f t="shared" si="28"/>
        <v>3</v>
      </c>
      <c r="Q62" s="33">
        <f t="shared" si="28"/>
        <v>3</v>
      </c>
      <c r="R62" s="33">
        <f t="shared" si="28"/>
        <v>3</v>
      </c>
      <c r="S62" s="33">
        <f t="shared" si="28"/>
        <v>3</v>
      </c>
      <c r="T62" s="33">
        <f t="shared" si="28"/>
        <v>3</v>
      </c>
      <c r="U62" s="33">
        <f t="shared" si="28"/>
        <v>3</v>
      </c>
      <c r="V62" s="33">
        <f t="shared" si="28"/>
        <v>3</v>
      </c>
      <c r="W62" s="33">
        <f t="shared" si="28"/>
        <v>3</v>
      </c>
      <c r="X62" s="33">
        <f t="shared" si="28"/>
        <v>3</v>
      </c>
      <c r="Y62" s="33">
        <f t="shared" si="28"/>
        <v>3</v>
      </c>
      <c r="Z62" s="33">
        <f t="shared" si="28"/>
        <v>3</v>
      </c>
      <c r="AA62" s="33">
        <f t="shared" si="28"/>
        <v>3</v>
      </c>
      <c r="AB62" s="125">
        <f t="shared" si="28"/>
        <v>3</v>
      </c>
      <c r="AC62" s="33">
        <v>0</v>
      </c>
    </row>
    <row r="63" spans="1:34" x14ac:dyDescent="0.2">
      <c r="A63" s="34" t="str">
        <f t="shared" si="20"/>
        <v>CVW Strike Leads</v>
      </c>
      <c r="B63" s="33">
        <f t="shared" ref="B63:AB63" si="29">ROUNDUP(IF(B$13="Deploy",MAX((B$79/100)*$B93,$B93),(B$79/100)*$B93),0)</f>
        <v>2</v>
      </c>
      <c r="C63" s="33">
        <f t="shared" si="29"/>
        <v>2</v>
      </c>
      <c r="D63" s="33">
        <f t="shared" si="29"/>
        <v>2</v>
      </c>
      <c r="E63" s="33">
        <f t="shared" si="29"/>
        <v>2</v>
      </c>
      <c r="F63" s="33">
        <f t="shared" si="29"/>
        <v>2</v>
      </c>
      <c r="G63" s="33">
        <f t="shared" si="29"/>
        <v>2</v>
      </c>
      <c r="H63" s="33">
        <f t="shared" si="29"/>
        <v>2</v>
      </c>
      <c r="I63" s="33">
        <f t="shared" si="29"/>
        <v>2</v>
      </c>
      <c r="J63" s="33">
        <f t="shared" si="29"/>
        <v>2</v>
      </c>
      <c r="K63" s="33">
        <f t="shared" si="29"/>
        <v>2</v>
      </c>
      <c r="L63" s="33">
        <f t="shared" si="29"/>
        <v>3</v>
      </c>
      <c r="M63" s="33">
        <f t="shared" si="29"/>
        <v>3</v>
      </c>
      <c r="N63" s="33">
        <f t="shared" si="29"/>
        <v>3</v>
      </c>
      <c r="O63" s="33">
        <f t="shared" si="29"/>
        <v>3</v>
      </c>
      <c r="P63" s="33">
        <f t="shared" si="29"/>
        <v>3</v>
      </c>
      <c r="Q63" s="33">
        <f t="shared" si="29"/>
        <v>3</v>
      </c>
      <c r="R63" s="33">
        <f t="shared" si="29"/>
        <v>3</v>
      </c>
      <c r="S63" s="33">
        <f t="shared" si="29"/>
        <v>3</v>
      </c>
      <c r="T63" s="33">
        <f t="shared" si="29"/>
        <v>3</v>
      </c>
      <c r="U63" s="33">
        <f t="shared" si="29"/>
        <v>3</v>
      </c>
      <c r="V63" s="33">
        <f t="shared" si="29"/>
        <v>3</v>
      </c>
      <c r="W63" s="33">
        <f t="shared" si="29"/>
        <v>3</v>
      </c>
      <c r="X63" s="33">
        <f t="shared" si="29"/>
        <v>3</v>
      </c>
      <c r="Y63" s="33">
        <f t="shared" si="29"/>
        <v>3</v>
      </c>
      <c r="Z63" s="33">
        <f t="shared" si="29"/>
        <v>3</v>
      </c>
      <c r="AA63" s="33">
        <f t="shared" si="29"/>
        <v>3</v>
      </c>
      <c r="AB63" s="125">
        <f t="shared" si="29"/>
        <v>3</v>
      </c>
      <c r="AC63" s="33">
        <v>0</v>
      </c>
    </row>
    <row r="64" spans="1:34" x14ac:dyDescent="0.2">
      <c r="A64" s="34" t="str">
        <f>A94</f>
        <v>Required Skilled Crews</v>
      </c>
      <c r="B64" s="33">
        <f t="shared" ref="B64:AB64" si="30">ROUNDUP(IF(B$13="Deploy",MAX((B$79/100)*$B94,$B94),(B$79/100)*$B94),0)</f>
        <v>5</v>
      </c>
      <c r="C64" s="33">
        <f t="shared" si="30"/>
        <v>5</v>
      </c>
      <c r="D64" s="33">
        <f t="shared" si="30"/>
        <v>5</v>
      </c>
      <c r="E64" s="33">
        <f t="shared" si="30"/>
        <v>5</v>
      </c>
      <c r="F64" s="33">
        <f t="shared" si="30"/>
        <v>5</v>
      </c>
      <c r="G64" s="33">
        <f t="shared" si="30"/>
        <v>5</v>
      </c>
      <c r="H64" s="33">
        <f t="shared" si="30"/>
        <v>6</v>
      </c>
      <c r="I64" s="33">
        <f t="shared" si="30"/>
        <v>7</v>
      </c>
      <c r="J64" s="33">
        <f t="shared" si="30"/>
        <v>8</v>
      </c>
      <c r="K64" s="33">
        <f t="shared" si="30"/>
        <v>8</v>
      </c>
      <c r="L64" s="33">
        <f t="shared" si="30"/>
        <v>9</v>
      </c>
      <c r="M64" s="33">
        <f t="shared" si="30"/>
        <v>11</v>
      </c>
      <c r="N64" s="33">
        <f t="shared" si="30"/>
        <v>11</v>
      </c>
      <c r="O64" s="33">
        <f t="shared" si="30"/>
        <v>11</v>
      </c>
      <c r="P64" s="33">
        <f t="shared" si="30"/>
        <v>11</v>
      </c>
      <c r="Q64" s="33">
        <f t="shared" si="30"/>
        <v>11</v>
      </c>
      <c r="R64" s="33">
        <f t="shared" si="30"/>
        <v>12</v>
      </c>
      <c r="S64" s="33">
        <f t="shared" si="30"/>
        <v>12</v>
      </c>
      <c r="T64" s="33">
        <f t="shared" si="30"/>
        <v>12</v>
      </c>
      <c r="U64" s="33">
        <f t="shared" si="30"/>
        <v>12</v>
      </c>
      <c r="V64" s="33">
        <f t="shared" si="30"/>
        <v>12</v>
      </c>
      <c r="W64" s="33">
        <f t="shared" si="30"/>
        <v>12</v>
      </c>
      <c r="X64" s="33">
        <f t="shared" si="30"/>
        <v>12</v>
      </c>
      <c r="Y64" s="33">
        <f t="shared" si="30"/>
        <v>11</v>
      </c>
      <c r="Z64" s="33">
        <f t="shared" si="30"/>
        <v>11</v>
      </c>
      <c r="AA64" s="33">
        <f t="shared" si="30"/>
        <v>11</v>
      </c>
      <c r="AB64" s="125">
        <f t="shared" si="30"/>
        <v>10</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6">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15"/>
    </row>
    <row r="71" spans="1:47" x14ac:dyDescent="0.2">
      <c r="B71" s="15"/>
      <c r="C71" s="15"/>
    </row>
    <row r="72" spans="1:47" ht="12.75" thickBot="1" x14ac:dyDescent="0.25">
      <c r="A72" s="32"/>
      <c r="AC72" s="21"/>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1">MIN(100,B76+$B$80)</f>
        <v>45.901136923127005</v>
      </c>
      <c r="C74" s="28">
        <f t="shared" si="31"/>
        <v>45.901136923127005</v>
      </c>
      <c r="D74" s="28">
        <f t="shared" si="31"/>
        <v>45.901136923127005</v>
      </c>
      <c r="E74" s="28">
        <f t="shared" si="31"/>
        <v>45.901136923127005</v>
      </c>
      <c r="F74" s="28">
        <f t="shared" si="31"/>
        <v>45.901136923127005</v>
      </c>
      <c r="G74" s="28">
        <f t="shared" si="31"/>
        <v>53.901136923127005</v>
      </c>
      <c r="H74" s="28">
        <f t="shared" si="31"/>
        <v>55.901136923127005</v>
      </c>
      <c r="I74" s="28">
        <f t="shared" si="31"/>
        <v>55.901136923127005</v>
      </c>
      <c r="J74" s="28">
        <f t="shared" si="31"/>
        <v>65.901136923127012</v>
      </c>
      <c r="K74" s="28">
        <f t="shared" si="31"/>
        <v>90.901136923127012</v>
      </c>
      <c r="L74" s="28">
        <f t="shared" si="31"/>
        <v>100</v>
      </c>
      <c r="M74" s="28">
        <f t="shared" si="31"/>
        <v>100</v>
      </c>
      <c r="N74" s="28">
        <f t="shared" si="31"/>
        <v>100</v>
      </c>
      <c r="O74" s="28">
        <f t="shared" si="31"/>
        <v>100</v>
      </c>
      <c r="P74" s="28">
        <f t="shared" si="31"/>
        <v>100</v>
      </c>
      <c r="Q74" s="28">
        <f t="shared" si="31"/>
        <v>100</v>
      </c>
      <c r="R74" s="28">
        <f t="shared" si="31"/>
        <v>100</v>
      </c>
      <c r="S74" s="28">
        <f t="shared" si="31"/>
        <v>100</v>
      </c>
      <c r="T74" s="28">
        <f t="shared" si="31"/>
        <v>100</v>
      </c>
      <c r="U74" s="28">
        <f t="shared" si="31"/>
        <v>100</v>
      </c>
      <c r="V74" s="28">
        <f t="shared" si="31"/>
        <v>100</v>
      </c>
      <c r="W74" s="28">
        <f t="shared" si="31"/>
        <v>100</v>
      </c>
      <c r="X74" s="28">
        <f t="shared" si="31"/>
        <v>100</v>
      </c>
      <c r="Y74" s="28">
        <f t="shared" si="31"/>
        <v>100</v>
      </c>
      <c r="Z74" s="28">
        <f t="shared" si="31"/>
        <v>100</v>
      </c>
      <c r="AA74" s="28">
        <f t="shared" si="31"/>
        <v>100</v>
      </c>
      <c r="AB74" s="27">
        <f t="shared" si="31"/>
        <v>100</v>
      </c>
      <c r="AC74" s="129">
        <f>MIN(100,AC76+$B$80)</f>
        <v>45.901136923127005</v>
      </c>
      <c r="AD74" s="21"/>
      <c r="AE74" s="21"/>
      <c r="AF74" s="20"/>
      <c r="AG74" s="19"/>
      <c r="AH74" s="18"/>
      <c r="AI74" s="2"/>
      <c r="AJ74" s="2"/>
    </row>
    <row r="75" spans="1:47" x14ac:dyDescent="0.2">
      <c r="A75" s="29" t="s">
        <v>149</v>
      </c>
      <c r="B75" s="28">
        <f t="shared" ref="B75:AB75" si="32">MIN(100,B76+$B$81)</f>
        <v>27.950568461563503</v>
      </c>
      <c r="C75" s="28">
        <f t="shared" si="32"/>
        <v>27.950568461563503</v>
      </c>
      <c r="D75" s="28">
        <f t="shared" si="32"/>
        <v>27.950568461563503</v>
      </c>
      <c r="E75" s="28">
        <f t="shared" si="32"/>
        <v>27.950568461563503</v>
      </c>
      <c r="F75" s="28">
        <f t="shared" si="32"/>
        <v>27.950568461563503</v>
      </c>
      <c r="G75" s="28">
        <f t="shared" si="32"/>
        <v>35.950568461563506</v>
      </c>
      <c r="H75" s="28">
        <f t="shared" si="32"/>
        <v>37.950568461563506</v>
      </c>
      <c r="I75" s="28">
        <f t="shared" si="32"/>
        <v>37.950568461563506</v>
      </c>
      <c r="J75" s="28">
        <f t="shared" si="32"/>
        <v>47.950568461563506</v>
      </c>
      <c r="K75" s="28">
        <f t="shared" si="32"/>
        <v>72.950568461563506</v>
      </c>
      <c r="L75" s="28">
        <f t="shared" si="32"/>
        <v>97.950568461563506</v>
      </c>
      <c r="M75" s="28">
        <f t="shared" si="32"/>
        <v>100</v>
      </c>
      <c r="N75" s="28">
        <f t="shared" si="32"/>
        <v>100</v>
      </c>
      <c r="O75" s="28">
        <f t="shared" si="32"/>
        <v>100</v>
      </c>
      <c r="P75" s="28">
        <f t="shared" si="32"/>
        <v>100</v>
      </c>
      <c r="Q75" s="28">
        <f t="shared" si="32"/>
        <v>100</v>
      </c>
      <c r="R75" s="28">
        <f t="shared" si="32"/>
        <v>100</v>
      </c>
      <c r="S75" s="28">
        <f t="shared" si="32"/>
        <v>100</v>
      </c>
      <c r="T75" s="28">
        <f t="shared" si="32"/>
        <v>100</v>
      </c>
      <c r="U75" s="28">
        <f t="shared" si="32"/>
        <v>100</v>
      </c>
      <c r="V75" s="28">
        <f t="shared" si="32"/>
        <v>100</v>
      </c>
      <c r="W75" s="28">
        <f t="shared" si="32"/>
        <v>100</v>
      </c>
      <c r="X75" s="28">
        <f t="shared" si="32"/>
        <v>100</v>
      </c>
      <c r="Y75" s="28">
        <f t="shared" si="32"/>
        <v>100</v>
      </c>
      <c r="Z75" s="28">
        <f t="shared" si="32"/>
        <v>100</v>
      </c>
      <c r="AA75" s="28">
        <f t="shared" si="32"/>
        <v>100</v>
      </c>
      <c r="AB75" s="27">
        <f t="shared" si="32"/>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D76" s="21"/>
      <c r="AE76" s="21"/>
      <c r="AF76" s="20"/>
      <c r="AG76" s="19"/>
      <c r="AH76" s="18"/>
      <c r="AI76" s="2"/>
      <c r="AJ76" s="2"/>
    </row>
    <row r="77" spans="1:47" x14ac:dyDescent="0.2">
      <c r="A77" s="29" t="s">
        <v>151</v>
      </c>
      <c r="B77" s="28">
        <f t="shared" ref="B77:AB77" si="33">MIN(80,IF(B13="Deploy",80,MAX(0,B76-$B$81)))</f>
        <v>0</v>
      </c>
      <c r="C77" s="28">
        <f t="shared" si="33"/>
        <v>0</v>
      </c>
      <c r="D77" s="28">
        <f t="shared" si="33"/>
        <v>0</v>
      </c>
      <c r="E77" s="28">
        <f t="shared" si="33"/>
        <v>0</v>
      </c>
      <c r="F77" s="28">
        <f t="shared" si="33"/>
        <v>0</v>
      </c>
      <c r="G77" s="28">
        <f t="shared" si="33"/>
        <v>4.9431538436497391E-2</v>
      </c>
      <c r="H77" s="28">
        <f t="shared" si="33"/>
        <v>2.0494315384364974</v>
      </c>
      <c r="I77" s="28">
        <f t="shared" si="33"/>
        <v>2.0494315384364974</v>
      </c>
      <c r="J77" s="28">
        <f t="shared" si="33"/>
        <v>12.049431538436497</v>
      </c>
      <c r="K77" s="28">
        <f t="shared" si="33"/>
        <v>37.049431538436494</v>
      </c>
      <c r="L77" s="28">
        <f t="shared" si="33"/>
        <v>62.049431538436494</v>
      </c>
      <c r="M77" s="28">
        <f t="shared" si="33"/>
        <v>67.049431538436494</v>
      </c>
      <c r="N77" s="28">
        <f t="shared" si="33"/>
        <v>67.049431538436494</v>
      </c>
      <c r="O77" s="28">
        <f t="shared" si="33"/>
        <v>67.049431538436494</v>
      </c>
      <c r="P77" s="28">
        <f t="shared" si="33"/>
        <v>67.049431538436494</v>
      </c>
      <c r="Q77" s="28">
        <f t="shared" si="33"/>
        <v>67.049431538436494</v>
      </c>
      <c r="R77" s="28">
        <f t="shared" si="33"/>
        <v>80</v>
      </c>
      <c r="S77" s="28">
        <f t="shared" si="33"/>
        <v>80</v>
      </c>
      <c r="T77" s="28">
        <f t="shared" si="33"/>
        <v>80</v>
      </c>
      <c r="U77" s="28">
        <f t="shared" si="33"/>
        <v>80</v>
      </c>
      <c r="V77" s="28">
        <f t="shared" si="33"/>
        <v>80</v>
      </c>
      <c r="W77" s="28">
        <f t="shared" si="33"/>
        <v>80</v>
      </c>
      <c r="X77" s="28">
        <f t="shared" si="33"/>
        <v>76.049431538436494</v>
      </c>
      <c r="Y77" s="28">
        <f t="shared" si="33"/>
        <v>73.049431538436494</v>
      </c>
      <c r="Z77" s="28">
        <f t="shared" si="33"/>
        <v>67.049431538436494</v>
      </c>
      <c r="AA77" s="28">
        <f t="shared" si="33"/>
        <v>66.049431538436494</v>
      </c>
      <c r="AB77" s="27">
        <f t="shared" si="33"/>
        <v>63.049431538436494</v>
      </c>
      <c r="AC77" s="130">
        <f>MIN(80,IF(AC3="Deploy",80,MAX(0,AC76-$B$81)))</f>
        <v>0</v>
      </c>
      <c r="AD77" s="21"/>
      <c r="AE77" s="21"/>
      <c r="AF77" s="20"/>
      <c r="AG77" s="19"/>
      <c r="AH77" s="18"/>
      <c r="AI77" s="2"/>
      <c r="AJ77" s="2"/>
    </row>
    <row r="78" spans="1:47" ht="12.75" thickBot="1" x14ac:dyDescent="0.25">
      <c r="A78" s="26" t="s">
        <v>152</v>
      </c>
      <c r="B78" s="25">
        <f t="shared" ref="B78:AB78" si="34">MIN(60,IF(B14="Deploy",60,MAX(0,B76-$B$80)))</f>
        <v>0</v>
      </c>
      <c r="C78" s="25">
        <f t="shared" si="34"/>
        <v>0</v>
      </c>
      <c r="D78" s="25">
        <f t="shared" si="34"/>
        <v>0</v>
      </c>
      <c r="E78" s="25">
        <f t="shared" si="34"/>
        <v>0</v>
      </c>
      <c r="F78" s="25">
        <f t="shared" si="34"/>
        <v>0</v>
      </c>
      <c r="G78" s="25">
        <f t="shared" si="34"/>
        <v>0</v>
      </c>
      <c r="H78" s="25">
        <f t="shared" si="34"/>
        <v>0</v>
      </c>
      <c r="I78" s="25">
        <f t="shared" si="34"/>
        <v>0</v>
      </c>
      <c r="J78" s="25">
        <f t="shared" si="34"/>
        <v>0</v>
      </c>
      <c r="K78" s="25">
        <f t="shared" si="34"/>
        <v>19.098863076872995</v>
      </c>
      <c r="L78" s="25">
        <f t="shared" si="34"/>
        <v>44.098863076872995</v>
      </c>
      <c r="M78" s="25">
        <f t="shared" si="34"/>
        <v>49.098863076872995</v>
      </c>
      <c r="N78" s="25">
        <f t="shared" si="34"/>
        <v>49.098863076872995</v>
      </c>
      <c r="O78" s="25">
        <f t="shared" si="34"/>
        <v>49.098863076872995</v>
      </c>
      <c r="P78" s="25">
        <f t="shared" si="34"/>
        <v>49.098863076872995</v>
      </c>
      <c r="Q78" s="25">
        <f t="shared" si="34"/>
        <v>49.098863076872995</v>
      </c>
      <c r="R78" s="25">
        <f t="shared" si="34"/>
        <v>60</v>
      </c>
      <c r="S78" s="25">
        <f t="shared" si="34"/>
        <v>60</v>
      </c>
      <c r="T78" s="25">
        <f t="shared" si="34"/>
        <v>60</v>
      </c>
      <c r="U78" s="25">
        <f t="shared" si="34"/>
        <v>60</v>
      </c>
      <c r="V78" s="25">
        <f t="shared" si="34"/>
        <v>60</v>
      </c>
      <c r="W78" s="25">
        <f t="shared" si="34"/>
        <v>60</v>
      </c>
      <c r="X78" s="25">
        <f t="shared" si="34"/>
        <v>58.098863076872995</v>
      </c>
      <c r="Y78" s="25">
        <f t="shared" si="34"/>
        <v>55.098863076872995</v>
      </c>
      <c r="Z78" s="25">
        <f t="shared" si="34"/>
        <v>49.098863076872995</v>
      </c>
      <c r="AA78" s="25">
        <f t="shared" si="34"/>
        <v>48.098863076872995</v>
      </c>
      <c r="AB78" s="24">
        <f t="shared" si="34"/>
        <v>45.098863076872995</v>
      </c>
      <c r="AC78" s="131">
        <f>MIN(60,IF(AC4="Deploy",60,MAX(0,AC76-$B$80)))</f>
        <v>0</v>
      </c>
      <c r="AI78" s="2"/>
      <c r="AJ78" s="2"/>
    </row>
    <row r="79" spans="1:47"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c r="AD79" s="133"/>
      <c r="AE79" s="133"/>
    </row>
    <row r="80" spans="1:47" x14ac:dyDescent="0.2">
      <c r="A80" s="23" t="s">
        <v>154</v>
      </c>
      <c r="B80" s="22">
        <f t="array" ref="B80">SQRT(SUM(POWER(AVERAGE(B76:AB76)-(B76:AB76),2))/COUNT(B76:AB76))*1</f>
        <v>35.901136923127005</v>
      </c>
      <c r="AI80" s="2"/>
      <c r="AJ80" s="2"/>
    </row>
    <row r="81" spans="1:38" s="2" customFormat="1" ht="12.75" thickBot="1" x14ac:dyDescent="0.25">
      <c r="A81" s="17" t="s">
        <v>155</v>
      </c>
      <c r="B81" s="16">
        <f>B80/2</f>
        <v>17.950568461563503</v>
      </c>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38" s="2" customFormat="1"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
    </row>
    <row r="83" spans="1:38"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8"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8" x14ac:dyDescent="0.2">
      <c r="A85" s="8" t="s">
        <v>158</v>
      </c>
      <c r="B85" s="14">
        <v>15</v>
      </c>
      <c r="AI85" s="2"/>
      <c r="AJ85" s="2"/>
    </row>
    <row r="86" spans="1:38" x14ac:dyDescent="0.2">
      <c r="A86" s="6" t="s">
        <v>159</v>
      </c>
      <c r="B86" s="13">
        <v>15</v>
      </c>
      <c r="AI86" s="2"/>
      <c r="AJ86" s="2"/>
    </row>
    <row r="87" spans="1:38" x14ac:dyDescent="0.2">
      <c r="A87" s="6" t="s">
        <v>160</v>
      </c>
      <c r="B87" s="12">
        <v>5</v>
      </c>
      <c r="AI87" s="2"/>
      <c r="AJ87" s="2"/>
    </row>
    <row r="88" spans="1:38" x14ac:dyDescent="0.2">
      <c r="A88" s="6" t="s">
        <v>161</v>
      </c>
      <c r="B88" s="12">
        <v>7</v>
      </c>
      <c r="AI88" s="2"/>
      <c r="AJ88" s="2"/>
    </row>
    <row r="89" spans="1:38" x14ac:dyDescent="0.2">
      <c r="A89" s="6" t="s">
        <v>162</v>
      </c>
      <c r="B89" s="12">
        <v>12</v>
      </c>
      <c r="AI89" s="2"/>
      <c r="AJ89" s="2"/>
    </row>
    <row r="90" spans="1:38" x14ac:dyDescent="0.2">
      <c r="A90" s="6" t="s">
        <v>163</v>
      </c>
      <c r="B90" s="12">
        <v>15</v>
      </c>
      <c r="AI90" s="2"/>
      <c r="AJ90" s="2"/>
    </row>
    <row r="91" spans="1:38" x14ac:dyDescent="0.2">
      <c r="A91" s="6" t="s">
        <v>164</v>
      </c>
      <c r="B91" s="12">
        <v>12</v>
      </c>
      <c r="AI91" s="2"/>
      <c r="AJ91" s="2"/>
    </row>
    <row r="92" spans="1:38" s="2" customFormat="1" x14ac:dyDescent="0.2">
      <c r="A92" s="6" t="s">
        <v>165</v>
      </c>
      <c r="B92" s="12">
        <v>3</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9"/>
    </row>
    <row r="93" spans="1:38" x14ac:dyDescent="0.2">
      <c r="A93" s="6" t="s">
        <v>166</v>
      </c>
      <c r="B93" s="12">
        <v>3</v>
      </c>
      <c r="AI93" s="2"/>
      <c r="AJ93" s="2"/>
    </row>
    <row r="94" spans="1:38" ht="12.75" thickBot="1" x14ac:dyDescent="0.25">
      <c r="A94" s="4" t="s">
        <v>167</v>
      </c>
      <c r="B94" s="11">
        <v>12</v>
      </c>
      <c r="AI94" s="2"/>
      <c r="AJ94" s="2"/>
    </row>
    <row r="95" spans="1:38" ht="12.75" thickBot="1" x14ac:dyDescent="0.25"/>
    <row r="96" spans="1:38" ht="13.5" thickBot="1" x14ac:dyDescent="0.25">
      <c r="A96" s="407" t="s">
        <v>168</v>
      </c>
      <c r="B96" s="408"/>
      <c r="AK96" s="2"/>
      <c r="AL96" s="2"/>
    </row>
    <row r="97" spans="1:30"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c r="AD97" s="120"/>
    </row>
    <row r="98" spans="1:30"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c r="AD98" s="120"/>
    </row>
    <row r="99" spans="1:30" ht="12.75" thickBot="1" x14ac:dyDescent="0.25"/>
    <row r="100" spans="1:30" x14ac:dyDescent="0.2">
      <c r="A100" s="216" t="s">
        <v>172</v>
      </c>
      <c r="B100" s="400" t="s">
        <v>173</v>
      </c>
      <c r="C100" s="400"/>
      <c r="D100" s="401" t="s">
        <v>174</v>
      </c>
      <c r="E100" s="401"/>
      <c r="F100" s="402" t="s">
        <v>175</v>
      </c>
      <c r="G100" s="403"/>
      <c r="I100" s="217" t="s">
        <v>176</v>
      </c>
    </row>
    <row r="101" spans="1:30" x14ac:dyDescent="0.2">
      <c r="A101" s="181" t="s">
        <v>177</v>
      </c>
      <c r="B101" s="182"/>
      <c r="C101" s="182"/>
      <c r="D101" s="182"/>
      <c r="E101" s="182"/>
      <c r="F101" s="182"/>
      <c r="G101" s="183"/>
      <c r="I101" s="218" t="s">
        <v>44</v>
      </c>
    </row>
    <row r="102" spans="1:30" x14ac:dyDescent="0.2">
      <c r="A102" s="184" t="s">
        <v>178</v>
      </c>
      <c r="B102" s="185">
        <v>10</v>
      </c>
      <c r="C102" s="185">
        <v>10</v>
      </c>
      <c r="D102" s="186">
        <v>9</v>
      </c>
      <c r="E102" s="186">
        <v>8</v>
      </c>
      <c r="F102" s="187">
        <v>7</v>
      </c>
      <c r="G102" s="188">
        <v>0</v>
      </c>
    </row>
    <row r="103" spans="1:30" x14ac:dyDescent="0.2">
      <c r="A103" s="184" t="s">
        <v>179</v>
      </c>
      <c r="B103" s="185">
        <v>10</v>
      </c>
      <c r="C103" s="185">
        <v>8</v>
      </c>
      <c r="D103" s="186">
        <v>7</v>
      </c>
      <c r="E103" s="186">
        <v>5</v>
      </c>
      <c r="F103" s="187">
        <v>4</v>
      </c>
      <c r="G103" s="188">
        <v>0</v>
      </c>
    </row>
    <row r="104" spans="1:30" x14ac:dyDescent="0.2">
      <c r="A104" s="181" t="s">
        <v>126</v>
      </c>
      <c r="B104" s="189"/>
      <c r="C104" s="190"/>
      <c r="D104" s="190"/>
      <c r="E104" s="190"/>
      <c r="F104" s="190"/>
      <c r="G104" s="191"/>
    </row>
    <row r="105" spans="1:30" x14ac:dyDescent="0.2">
      <c r="A105" s="330" t="s">
        <v>180</v>
      </c>
      <c r="B105" s="192">
        <v>10</v>
      </c>
      <c r="C105" s="185">
        <f>ROUND(R39,0)</f>
        <v>6</v>
      </c>
      <c r="D105" s="186">
        <f t="shared" ref="D105:D114" si="35">C105-1</f>
        <v>5</v>
      </c>
      <c r="E105" s="186">
        <f>ROUND(H39,0)</f>
        <v>4</v>
      </c>
      <c r="F105" s="187">
        <v>3</v>
      </c>
      <c r="G105" s="193">
        <v>0</v>
      </c>
    </row>
    <row r="106" spans="1:30" x14ac:dyDescent="0.2">
      <c r="A106" s="330" t="s">
        <v>181</v>
      </c>
      <c r="B106" s="185">
        <v>10</v>
      </c>
      <c r="C106" s="185">
        <f t="shared" ref="C106:C112" si="36">ROUND(R40,0)</f>
        <v>1</v>
      </c>
      <c r="D106" s="186">
        <v>1</v>
      </c>
      <c r="E106" s="186">
        <f>ROUND(H40,0)</f>
        <v>1</v>
      </c>
      <c r="F106" s="187">
        <v>0</v>
      </c>
      <c r="G106" s="188">
        <v>0</v>
      </c>
    </row>
    <row r="107" spans="1:30" x14ac:dyDescent="0.2">
      <c r="A107" s="330" t="s">
        <v>182</v>
      </c>
      <c r="B107" s="185">
        <v>10</v>
      </c>
      <c r="C107" s="185">
        <f t="shared" si="36"/>
        <v>3</v>
      </c>
      <c r="D107" s="186">
        <f t="shared" si="35"/>
        <v>2</v>
      </c>
      <c r="E107" s="186"/>
      <c r="F107" s="187">
        <v>1</v>
      </c>
      <c r="G107" s="188">
        <v>0</v>
      </c>
    </row>
    <row r="108" spans="1:30" x14ac:dyDescent="0.2">
      <c r="A108" s="330" t="s">
        <v>183</v>
      </c>
      <c r="B108" s="185">
        <v>10</v>
      </c>
      <c r="C108" s="185">
        <f t="shared" si="36"/>
        <v>5</v>
      </c>
      <c r="D108" s="186">
        <f t="shared" si="35"/>
        <v>4</v>
      </c>
      <c r="E108" s="186">
        <v>3</v>
      </c>
      <c r="F108" s="187">
        <v>2</v>
      </c>
      <c r="G108" s="188">
        <v>0</v>
      </c>
    </row>
    <row r="109" spans="1:30" x14ac:dyDescent="0.2">
      <c r="A109" s="330" t="s">
        <v>184</v>
      </c>
      <c r="B109" s="185">
        <v>10</v>
      </c>
      <c r="C109" s="185">
        <f t="shared" si="36"/>
        <v>6</v>
      </c>
      <c r="D109" s="186">
        <f t="shared" si="35"/>
        <v>5</v>
      </c>
      <c r="E109" s="186">
        <f>ROUND(H43,0)</f>
        <v>4</v>
      </c>
      <c r="F109" s="187">
        <v>3</v>
      </c>
      <c r="G109" s="188">
        <v>0</v>
      </c>
    </row>
    <row r="110" spans="1:30" x14ac:dyDescent="0.2">
      <c r="A110" s="330" t="s">
        <v>185</v>
      </c>
      <c r="B110" s="185">
        <v>10</v>
      </c>
      <c r="C110" s="185">
        <f t="shared" si="36"/>
        <v>6</v>
      </c>
      <c r="D110" s="186">
        <f t="shared" si="35"/>
        <v>5</v>
      </c>
      <c r="E110" s="186">
        <f>ROUND(H44,0)</f>
        <v>4</v>
      </c>
      <c r="F110" s="187">
        <v>3</v>
      </c>
      <c r="G110" s="188">
        <v>0</v>
      </c>
    </row>
    <row r="111" spans="1:30" x14ac:dyDescent="0.2">
      <c r="A111" s="330" t="s">
        <v>186</v>
      </c>
      <c r="B111" s="185">
        <v>10</v>
      </c>
      <c r="C111" s="185">
        <f>ROUNDDOWN(R45,0)</f>
        <v>8</v>
      </c>
      <c r="D111" s="186">
        <f t="shared" si="35"/>
        <v>7</v>
      </c>
      <c r="E111" s="186">
        <f>ROUND(H45,0)</f>
        <v>2</v>
      </c>
      <c r="F111" s="187">
        <v>1</v>
      </c>
      <c r="G111" s="188">
        <v>0</v>
      </c>
    </row>
    <row r="112" spans="1:30" x14ac:dyDescent="0.2">
      <c r="A112" s="330" t="s">
        <v>187</v>
      </c>
      <c r="B112" s="185">
        <v>10</v>
      </c>
      <c r="C112" s="185">
        <f t="shared" si="36"/>
        <v>6</v>
      </c>
      <c r="D112" s="186">
        <f t="shared" si="35"/>
        <v>5</v>
      </c>
      <c r="E112" s="186">
        <v>4</v>
      </c>
      <c r="F112" s="187">
        <v>3</v>
      </c>
      <c r="G112" s="188">
        <v>0</v>
      </c>
    </row>
    <row r="113" spans="1:7" x14ac:dyDescent="0.2">
      <c r="A113" s="330" t="s">
        <v>188</v>
      </c>
      <c r="B113" s="185">
        <v>10</v>
      </c>
      <c r="C113" s="185">
        <f>ROUNDDOWN(R47,0)</f>
        <v>8</v>
      </c>
      <c r="D113" s="186">
        <f t="shared" si="35"/>
        <v>7</v>
      </c>
      <c r="E113" s="186">
        <f>ROUND(H47,0)</f>
        <v>2</v>
      </c>
      <c r="F113" s="187">
        <v>1</v>
      </c>
      <c r="G113" s="188">
        <v>0</v>
      </c>
    </row>
    <row r="114" spans="1:7" x14ac:dyDescent="0.2">
      <c r="A114" s="330" t="s">
        <v>189</v>
      </c>
      <c r="B114" s="185">
        <v>10</v>
      </c>
      <c r="C114" s="185">
        <f>ROUNDDOWN(R48,0)</f>
        <v>8</v>
      </c>
      <c r="D114" s="186">
        <f t="shared" si="35"/>
        <v>7</v>
      </c>
      <c r="E114" s="186">
        <v>6</v>
      </c>
      <c r="F114" s="187">
        <v>5</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4</v>
      </c>
      <c r="C118" s="194">
        <v>4</v>
      </c>
      <c r="D118" s="195">
        <v>3</v>
      </c>
      <c r="E118" s="195">
        <v>2</v>
      </c>
      <c r="F118" s="196">
        <v>1</v>
      </c>
      <c r="G118" s="197">
        <v>0</v>
      </c>
    </row>
    <row r="119" spans="1:7" ht="12.75" thickBot="1" x14ac:dyDescent="0.25">
      <c r="A119" s="198" t="s">
        <v>191</v>
      </c>
      <c r="B119" s="199">
        <v>4</v>
      </c>
      <c r="C119" s="199">
        <v>3</v>
      </c>
      <c r="D119" s="200">
        <v>2</v>
      </c>
      <c r="E119" s="200">
        <v>2</v>
      </c>
      <c r="F119" s="201">
        <v>1</v>
      </c>
      <c r="G119" s="202">
        <v>0</v>
      </c>
    </row>
    <row r="122" spans="1:7" x14ac:dyDescent="0.2">
      <c r="A122" s="334" t="s">
        <v>192</v>
      </c>
      <c r="B122" s="334" t="s">
        <v>204</v>
      </c>
    </row>
    <row r="123" spans="1:7" x14ac:dyDescent="0.2">
      <c r="A123" s="335" t="s">
        <v>194</v>
      </c>
      <c r="B123" s="336">
        <f>HLOOKUP($B$122,'FA-18EF Mission System Summary'!$B$1:$F$12,2,FALSE)</f>
        <v>0.81249249249249234</v>
      </c>
    </row>
    <row r="124" spans="1:7" x14ac:dyDescent="0.2">
      <c r="A124" s="335" t="str">
        <f>A39</f>
        <v>Ready FA-18 E-F Advanced Threat Warning Mission Systems (C)</v>
      </c>
      <c r="B124" s="336">
        <f>HLOOKUP($B$122,'FA-18EF Mission System Summary'!$B$1:$F$12,3,FALSE)</f>
        <v>0.69506306306306276</v>
      </c>
    </row>
    <row r="125" spans="1:7" x14ac:dyDescent="0.2">
      <c r="A125" s="335" t="str">
        <f t="shared" ref="A125:A133" si="37">A40</f>
        <v>Ready FA-18 E-F HARM Support Mission Systems (D)</v>
      </c>
      <c r="B125" s="336">
        <f>HLOOKUP($B$122,'FA-18EF Mission System Summary'!$B$1:$F$12,4,FALSE)</f>
        <v>0.16086486486486487</v>
      </c>
    </row>
    <row r="126" spans="1:7" x14ac:dyDescent="0.2">
      <c r="A126" s="335" t="str">
        <f t="shared" si="37"/>
        <v>Ready FA-18 E-F Missile Launch Mission Systems (E)</v>
      </c>
      <c r="B126" s="336">
        <f>HLOOKUP($B$122,'FA-18EF Mission System Summary'!$B$1:$F$12,5,FALSE)</f>
        <v>0.40079279279279273</v>
      </c>
    </row>
    <row r="127" spans="1:7" x14ac:dyDescent="0.2">
      <c r="A127" s="335" t="str">
        <f t="shared" si="37"/>
        <v>Ready FA-18 E-F Survivability Mission Systems (F)</v>
      </c>
      <c r="B127" s="336">
        <f>HLOOKUP($B$122,'FA-18EF Mission System Summary'!$B$1:$F$12,6,FALSE)</f>
        <v>0.68338738738738714</v>
      </c>
    </row>
    <row r="128" spans="1:7" x14ac:dyDescent="0.2">
      <c r="A128" s="335" t="str">
        <f t="shared" si="37"/>
        <v>Ready FA-18 E-F Lethality Mission Systems (G)</v>
      </c>
      <c r="B128" s="336">
        <f>HLOOKUP($B$122,'FA-18EF Mission System Summary'!$B$1:$F$12,7,FALSE)</f>
        <v>0.69506306306306276</v>
      </c>
    </row>
    <row r="129" spans="1:2" x14ac:dyDescent="0.2">
      <c r="A129" s="335" t="str">
        <f t="shared" si="37"/>
        <v>Ready FA-18 E-F Combat Communications Mission Systems (H)</v>
      </c>
      <c r="B129" s="336">
        <f>HLOOKUP($B$122,'FA-18EF Mission System Summary'!$B$1:$F$12,8,FALSE)</f>
        <v>0.69506306306306276</v>
      </c>
    </row>
    <row r="130" spans="1:2" x14ac:dyDescent="0.2">
      <c r="A130" s="335" t="str">
        <f t="shared" si="37"/>
        <v>Ready FA-18 E-F Air to Air Refueling Mission Systems (I)</v>
      </c>
      <c r="B130" s="336">
        <f>HLOOKUP($B$122,'FA-18EF Mission System Summary'!$B$1:$F$12,9,FALSE)</f>
        <v>0.35228828828828823</v>
      </c>
    </row>
    <row r="131" spans="1:2" x14ac:dyDescent="0.2">
      <c r="A131" s="335" t="str">
        <f t="shared" si="37"/>
        <v>Ready FA-18 E-F Tactical Navigation Mission Systems (J)</v>
      </c>
      <c r="B131" s="336">
        <f>HLOOKUP($B$122,'FA-18EF Mission System Summary'!$B$1:$F$12,10,FALSE)</f>
        <v>0.74241441441441425</v>
      </c>
    </row>
    <row r="132" spans="1:2" x14ac:dyDescent="0.2">
      <c r="A132" s="335" t="str">
        <f t="shared" si="37"/>
        <v>Ready FA-18 E-F Shipboard Mission Systems (K)</v>
      </c>
      <c r="B132" s="336">
        <f>HLOOKUP($B$122,'FA-18EF Mission System Summary'!$B$1:$F$12,11,FALSE)</f>
        <v>0.32861261261261254</v>
      </c>
    </row>
    <row r="133" spans="1:2" x14ac:dyDescent="0.2">
      <c r="A133" s="335" t="str">
        <f t="shared" si="37"/>
        <v>Ready FA-18 E-F IMC Flight Mission Systems (L)</v>
      </c>
      <c r="B133" s="336">
        <f>HLOOKUP($B$122,'FA-18EF Mission System Summary'!$B$1:$F$12,12,FALSE)</f>
        <v>1</v>
      </c>
    </row>
  </sheetData>
  <mergeCells count="15">
    <mergeCell ref="B100:C100"/>
    <mergeCell ref="D100:E100"/>
    <mergeCell ref="F100:G100"/>
    <mergeCell ref="A1:G1"/>
    <mergeCell ref="A96:B96"/>
    <mergeCell ref="A73:AC73"/>
    <mergeCell ref="B16:E16"/>
    <mergeCell ref="F16:J16"/>
    <mergeCell ref="K16:M16"/>
    <mergeCell ref="N16:Q16"/>
    <mergeCell ref="R16:W16"/>
    <mergeCell ref="X16:AB16"/>
    <mergeCell ref="A83:B83"/>
    <mergeCell ref="A84:B84"/>
    <mergeCell ref="M1:P1"/>
  </mergeCells>
  <conditionalFormatting sqref="C118:C119 C104 C115">
    <cfRule type="cellIs" dxfId="333" priority="231" operator="equal">
      <formula>B104</formula>
    </cfRule>
  </conditionalFormatting>
  <conditionalFormatting sqref="D104:E104 D118:E119 D115:E115">
    <cfRule type="cellIs" dxfId="332" priority="234" operator="equal">
      <formula>C104</formula>
    </cfRule>
  </conditionalFormatting>
  <conditionalFormatting sqref="F104 F118:F119 F115">
    <cfRule type="cellIs" dxfId="331" priority="232" operator="equal">
      <formula>E104</formula>
    </cfRule>
    <cfRule type="cellIs" dxfId="330" priority="233" operator="equal">
      <formula>G104</formula>
    </cfRule>
  </conditionalFormatting>
  <conditionalFormatting sqref="F102">
    <cfRule type="cellIs" dxfId="329" priority="229" operator="equal">
      <formula>E102</formula>
    </cfRule>
  </conditionalFormatting>
  <conditionalFormatting sqref="E102:E103">
    <cfRule type="cellIs" dxfId="328" priority="228" operator="equal">
      <formula>D102</formula>
    </cfRule>
  </conditionalFormatting>
  <conditionalFormatting sqref="F102">
    <cfRule type="cellIs" dxfId="327" priority="225" operator="equal">
      <formula>E102</formula>
    </cfRule>
  </conditionalFormatting>
  <conditionalFormatting sqref="C102">
    <cfRule type="cellIs" dxfId="326" priority="226" operator="equal">
      <formula>B102</formula>
    </cfRule>
  </conditionalFormatting>
  <conditionalFormatting sqref="E102:E103">
    <cfRule type="cellIs" dxfId="325" priority="224" operator="equal">
      <formula>D102</formula>
    </cfRule>
  </conditionalFormatting>
  <conditionalFormatting sqref="F102">
    <cfRule type="cellIs" dxfId="324" priority="223" operator="equal">
      <formula>E102</formula>
    </cfRule>
  </conditionalFormatting>
  <conditionalFormatting sqref="C102">
    <cfRule type="cellIs" dxfId="323" priority="222" operator="equal">
      <formula>B102</formula>
    </cfRule>
  </conditionalFormatting>
  <conditionalFormatting sqref="D102">
    <cfRule type="cellIs" dxfId="322" priority="221" operator="equal">
      <formula>C102</formula>
    </cfRule>
  </conditionalFormatting>
  <conditionalFormatting sqref="E102:E103">
    <cfRule type="cellIs" dxfId="321" priority="220" operator="equal">
      <formula>D102</formula>
    </cfRule>
  </conditionalFormatting>
  <conditionalFormatting sqref="C102:C103">
    <cfRule type="cellIs" dxfId="320" priority="218" operator="equal">
      <formula>B102</formula>
    </cfRule>
  </conditionalFormatting>
  <conditionalFormatting sqref="D102:E103">
    <cfRule type="cellIs" dxfId="319" priority="230" operator="equal">
      <formula>C102</formula>
    </cfRule>
  </conditionalFormatting>
  <conditionalFormatting sqref="F103">
    <cfRule type="cellIs" dxfId="318" priority="219" operator="equal">
      <formula>E103</formula>
    </cfRule>
    <cfRule type="cellIs" dxfId="317" priority="227" operator="equal">
      <formula>G103</formula>
    </cfRule>
  </conditionalFormatting>
  <conditionalFormatting sqref="D102">
    <cfRule type="cellIs" dxfId="316" priority="235" operator="equal">
      <formula>C102</formula>
    </cfRule>
  </conditionalFormatting>
  <conditionalFormatting sqref="C116:C117">
    <cfRule type="cellIs" dxfId="315" priority="210" operator="equal">
      <formula>B116</formula>
    </cfRule>
  </conditionalFormatting>
  <conditionalFormatting sqref="D116:E117">
    <cfRule type="cellIs" dxfId="314" priority="213" operator="equal">
      <formula>C116</formula>
    </cfRule>
  </conditionalFormatting>
  <conditionalFormatting sqref="F116:F117">
    <cfRule type="cellIs" dxfId="313" priority="211" operator="equal">
      <formula>E116</formula>
    </cfRule>
    <cfRule type="cellIs" dxfId="312" priority="212" operator="equal">
      <formula>G116</formula>
    </cfRule>
  </conditionalFormatting>
  <conditionalFormatting sqref="D106:D114">
    <cfRule type="cellIs" dxfId="311" priority="5" operator="equal">
      <formula>C106</formula>
    </cfRule>
  </conditionalFormatting>
  <conditionalFormatting sqref="F106:F114">
    <cfRule type="cellIs" dxfId="310" priority="4" operator="equal">
      <formula>G106</formula>
    </cfRule>
    <cfRule type="cellIs" dxfId="309" priority="6" operator="equal">
      <formula>E106</formula>
    </cfRule>
  </conditionalFormatting>
  <conditionalFormatting sqref="C105:C114">
    <cfRule type="cellIs" dxfId="308" priority="3" operator="equal">
      <formula>B105</formula>
    </cfRule>
  </conditionalFormatting>
  <conditionalFormatting sqref="D105:E105 E106:E114">
    <cfRule type="cellIs" dxfId="307" priority="1" operator="equal">
      <formula>C105</formula>
    </cfRule>
  </conditionalFormatting>
  <conditionalFormatting sqref="F105">
    <cfRule type="cellIs" dxfId="306" priority="2" operator="equal">
      <formula>G105</formula>
    </cfRule>
    <cfRule type="cellIs" dxfId="305" priority="7" operator="equal">
      <formula>E105</formula>
    </cfRule>
  </conditionalFormatting>
  <hyperlinks>
    <hyperlink ref="I100" location="'VFA (10E 15 Crew 4 ARS)'!A1" display="Top" xr:uid="{00000000-0004-0000-0B00-000000000000}"/>
    <hyperlink ref="H2" location="'VFA (10E 15 Crew 4 ARS)'!A119" display="AMFOM" xr:uid="{00000000-0004-0000-0B00-000001000000}"/>
    <hyperlink ref="I101" location="Inventory!A1" display="Inventory" xr:uid="{00000000-0004-0000-0B00-000002000000}"/>
    <hyperlink ref="H1" location="Inventory!A1" display="Inventory" xr:uid="{00000000-0004-0000-0B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U133"/>
  <sheetViews>
    <sheetView showGridLines="0" topLeftCell="A21" zoomScaleNormal="100" zoomScaleSheetLayoutView="100" workbookViewId="0">
      <selection activeCell="B39" sqref="B39:AC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205</v>
      </c>
      <c r="B1" s="417"/>
      <c r="C1" s="417"/>
      <c r="D1" s="417"/>
      <c r="E1" s="417"/>
      <c r="F1" s="417"/>
      <c r="G1" s="417"/>
      <c r="H1" s="304" t="s">
        <v>44</v>
      </c>
      <c r="I1" s="104"/>
      <c r="K1" s="87"/>
      <c r="L1" s="148" t="s">
        <v>45</v>
      </c>
      <c r="M1" s="404">
        <v>44835</v>
      </c>
      <c r="N1" s="405"/>
      <c r="O1" s="406"/>
      <c r="P1" s="406"/>
      <c r="AC1" s="104" t="s">
        <v>46</v>
      </c>
      <c r="AD1" s="104">
        <v>9.11</v>
      </c>
    </row>
    <row r="2" spans="1:34" s="76" customFormat="1" ht="12.75" x14ac:dyDescent="0.2">
      <c r="A2" s="80" t="s">
        <v>47</v>
      </c>
      <c r="B2" s="81">
        <v>10</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1.5</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15</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405</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270</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15</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15</v>
      </c>
      <c r="C10" s="82">
        <v>1</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30</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36"/>
      <c r="AD17" s="32"/>
      <c r="AE17" s="32"/>
      <c r="AF17" s="32"/>
      <c r="AG17" s="32"/>
      <c r="AH17" s="32"/>
    </row>
    <row r="18" spans="1:34"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21"/>
      <c r="AF18" s="20"/>
      <c r="AG18" s="19"/>
      <c r="AH18" s="18"/>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135</v>
      </c>
      <c r="C21" s="174">
        <f t="shared" si="1"/>
        <v>135</v>
      </c>
      <c r="D21" s="174">
        <f t="shared" si="1"/>
        <v>135</v>
      </c>
      <c r="E21" s="174">
        <f t="shared" si="1"/>
        <v>135</v>
      </c>
      <c r="F21" s="174">
        <f t="shared" si="1"/>
        <v>135</v>
      </c>
      <c r="G21" s="174">
        <f t="shared" si="1"/>
        <v>135</v>
      </c>
      <c r="H21" s="174">
        <f t="shared" si="1"/>
        <v>148.5</v>
      </c>
      <c r="I21" s="174">
        <f t="shared" si="1"/>
        <v>162</v>
      </c>
      <c r="J21" s="174">
        <f t="shared" si="1"/>
        <v>175.5</v>
      </c>
      <c r="K21" s="174">
        <f t="shared" si="1"/>
        <v>189</v>
      </c>
      <c r="L21" s="174">
        <f t="shared" si="1"/>
        <v>189</v>
      </c>
      <c r="M21" s="174">
        <f t="shared" si="1"/>
        <v>189</v>
      </c>
      <c r="N21" s="174">
        <f t="shared" si="1"/>
        <v>189</v>
      </c>
      <c r="O21" s="174">
        <f t="shared" si="1"/>
        <v>189</v>
      </c>
      <c r="P21" s="174">
        <f t="shared" si="1"/>
        <v>189</v>
      </c>
      <c r="Q21" s="174">
        <f t="shared" si="1"/>
        <v>108</v>
      </c>
      <c r="R21" s="174">
        <f t="shared" si="1"/>
        <v>216</v>
      </c>
      <c r="S21" s="174">
        <f t="shared" si="1"/>
        <v>216</v>
      </c>
      <c r="T21" s="174">
        <f t="shared" si="1"/>
        <v>216</v>
      </c>
      <c r="U21" s="174">
        <f t="shared" si="1"/>
        <v>216</v>
      </c>
      <c r="V21" s="174">
        <f t="shared" si="1"/>
        <v>216</v>
      </c>
      <c r="W21" s="174">
        <f t="shared" si="1"/>
        <v>189</v>
      </c>
      <c r="X21" s="174">
        <f t="shared" si="1"/>
        <v>108</v>
      </c>
      <c r="Y21" s="174">
        <f t="shared" si="1"/>
        <v>162</v>
      </c>
      <c r="Z21" s="174">
        <f t="shared" si="1"/>
        <v>162</v>
      </c>
      <c r="AA21" s="174">
        <f t="shared" si="1"/>
        <v>162</v>
      </c>
      <c r="AB21" s="175">
        <f t="shared" si="1"/>
        <v>162</v>
      </c>
      <c r="AC21" s="65">
        <f>AC19*$B$8</f>
        <v>108</v>
      </c>
      <c r="AD21" s="52"/>
      <c r="AE21" s="52"/>
      <c r="AF21" s="52"/>
      <c r="AG21" s="52"/>
      <c r="AH21" s="52"/>
    </row>
    <row r="22" spans="1:34" s="15" customFormat="1" x14ac:dyDescent="0.2">
      <c r="A22" s="51" t="s">
        <v>110</v>
      </c>
      <c r="B22" s="63">
        <f t="shared" ref="B22:AC22" si="2">B21*$B$5</f>
        <v>202.5</v>
      </c>
      <c r="C22" s="63">
        <f t="shared" si="2"/>
        <v>202.5</v>
      </c>
      <c r="D22" s="63">
        <f t="shared" si="2"/>
        <v>202.5</v>
      </c>
      <c r="E22" s="63">
        <f t="shared" si="2"/>
        <v>202.5</v>
      </c>
      <c r="F22" s="63">
        <f t="shared" si="2"/>
        <v>202.5</v>
      </c>
      <c r="G22" s="63">
        <f t="shared" si="2"/>
        <v>202.5</v>
      </c>
      <c r="H22" s="63">
        <f t="shared" si="2"/>
        <v>222.75</v>
      </c>
      <c r="I22" s="63">
        <f t="shared" si="2"/>
        <v>243</v>
      </c>
      <c r="J22" s="63">
        <f t="shared" si="2"/>
        <v>263.25</v>
      </c>
      <c r="K22" s="63">
        <f t="shared" si="2"/>
        <v>283.5</v>
      </c>
      <c r="L22" s="63">
        <f t="shared" si="2"/>
        <v>283.5</v>
      </c>
      <c r="M22" s="63">
        <f t="shared" si="2"/>
        <v>283.5</v>
      </c>
      <c r="N22" s="63">
        <f t="shared" si="2"/>
        <v>283.5</v>
      </c>
      <c r="O22" s="63">
        <f t="shared" si="2"/>
        <v>283.5</v>
      </c>
      <c r="P22" s="63">
        <f t="shared" si="2"/>
        <v>283.5</v>
      </c>
      <c r="Q22" s="63">
        <f t="shared" si="2"/>
        <v>162</v>
      </c>
      <c r="R22" s="63">
        <f t="shared" si="2"/>
        <v>324</v>
      </c>
      <c r="S22" s="63">
        <f t="shared" si="2"/>
        <v>324</v>
      </c>
      <c r="T22" s="63">
        <f t="shared" si="2"/>
        <v>324</v>
      </c>
      <c r="U22" s="63">
        <f t="shared" si="2"/>
        <v>324</v>
      </c>
      <c r="V22" s="63">
        <f t="shared" si="2"/>
        <v>324</v>
      </c>
      <c r="W22" s="63">
        <f t="shared" si="2"/>
        <v>283.5</v>
      </c>
      <c r="X22" s="63">
        <f t="shared" si="2"/>
        <v>162</v>
      </c>
      <c r="Y22" s="63">
        <f t="shared" si="2"/>
        <v>243</v>
      </c>
      <c r="Z22" s="63">
        <f t="shared" si="2"/>
        <v>243</v>
      </c>
      <c r="AA22" s="63">
        <f t="shared" si="2"/>
        <v>243</v>
      </c>
      <c r="AB22" s="62">
        <f t="shared" si="2"/>
        <v>243</v>
      </c>
      <c r="AC22" s="63">
        <f t="shared" si="2"/>
        <v>162</v>
      </c>
      <c r="AD22" s="61"/>
      <c r="AE22" s="61"/>
      <c r="AF22" s="61"/>
      <c r="AG22" s="61"/>
      <c r="AH22" s="61"/>
    </row>
    <row r="23" spans="1:34" s="15" customFormat="1" x14ac:dyDescent="0.2">
      <c r="A23" s="51" t="s">
        <v>111</v>
      </c>
      <c r="B23" s="143">
        <f>$B$9</f>
        <v>15</v>
      </c>
      <c r="C23" s="143">
        <f t="shared" ref="C23:AC23" si="3">$B$9</f>
        <v>15</v>
      </c>
      <c r="D23" s="143">
        <f t="shared" si="3"/>
        <v>15</v>
      </c>
      <c r="E23" s="143">
        <f t="shared" si="3"/>
        <v>15</v>
      </c>
      <c r="F23" s="143">
        <f t="shared" si="3"/>
        <v>15</v>
      </c>
      <c r="G23" s="143">
        <f t="shared" si="3"/>
        <v>15</v>
      </c>
      <c r="H23" s="143">
        <f t="shared" si="3"/>
        <v>15</v>
      </c>
      <c r="I23" s="143">
        <f t="shared" si="3"/>
        <v>15</v>
      </c>
      <c r="J23" s="143">
        <f t="shared" si="3"/>
        <v>15</v>
      </c>
      <c r="K23" s="143">
        <f t="shared" si="3"/>
        <v>15</v>
      </c>
      <c r="L23" s="143">
        <f t="shared" si="3"/>
        <v>15</v>
      </c>
      <c r="M23" s="143">
        <f t="shared" si="3"/>
        <v>15</v>
      </c>
      <c r="N23" s="143">
        <f t="shared" si="3"/>
        <v>15</v>
      </c>
      <c r="O23" s="143">
        <f t="shared" si="3"/>
        <v>15</v>
      </c>
      <c r="P23" s="143">
        <f t="shared" si="3"/>
        <v>15</v>
      </c>
      <c r="Q23" s="143">
        <f t="shared" si="3"/>
        <v>15</v>
      </c>
      <c r="R23" s="143">
        <f t="shared" si="3"/>
        <v>15</v>
      </c>
      <c r="S23" s="143">
        <f t="shared" si="3"/>
        <v>15</v>
      </c>
      <c r="T23" s="143">
        <f t="shared" si="3"/>
        <v>15</v>
      </c>
      <c r="U23" s="143">
        <f t="shared" si="3"/>
        <v>15</v>
      </c>
      <c r="V23" s="143">
        <f t="shared" si="3"/>
        <v>15</v>
      </c>
      <c r="W23" s="143">
        <f t="shared" si="3"/>
        <v>15</v>
      </c>
      <c r="X23" s="143">
        <f t="shared" si="3"/>
        <v>15</v>
      </c>
      <c r="Y23" s="143">
        <f t="shared" si="3"/>
        <v>15</v>
      </c>
      <c r="Z23" s="143">
        <f t="shared" si="3"/>
        <v>15</v>
      </c>
      <c r="AA23" s="143">
        <f t="shared" si="3"/>
        <v>15</v>
      </c>
      <c r="AB23" s="147">
        <f t="shared" si="3"/>
        <v>15</v>
      </c>
      <c r="AC23" s="143">
        <f t="shared" si="3"/>
        <v>15</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15</v>
      </c>
      <c r="K24" s="143">
        <f t="shared" si="4"/>
        <v>0</v>
      </c>
      <c r="L24" s="143">
        <f t="shared" si="4"/>
        <v>15</v>
      </c>
      <c r="M24" s="143">
        <f t="shared" si="4"/>
        <v>15</v>
      </c>
      <c r="N24" s="143">
        <f t="shared" si="4"/>
        <v>0</v>
      </c>
      <c r="O24" s="143">
        <f t="shared" si="4"/>
        <v>0</v>
      </c>
      <c r="P24" s="143">
        <f t="shared" si="4"/>
        <v>15</v>
      </c>
      <c r="Q24" s="143">
        <f t="shared" si="4"/>
        <v>0</v>
      </c>
      <c r="R24" s="143">
        <f t="shared" si="4"/>
        <v>15</v>
      </c>
      <c r="S24" s="143">
        <f t="shared" si="4"/>
        <v>15</v>
      </c>
      <c r="T24" s="143">
        <f t="shared" si="4"/>
        <v>15</v>
      </c>
      <c r="U24" s="143">
        <f t="shared" si="4"/>
        <v>15</v>
      </c>
      <c r="V24" s="143">
        <f t="shared" si="4"/>
        <v>15</v>
      </c>
      <c r="W24" s="143">
        <f t="shared" si="4"/>
        <v>15</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217.5</v>
      </c>
      <c r="C25" s="63">
        <f t="shared" ref="C25:AB25" si="5">C21*$B$5+SUM(C23:C24)</f>
        <v>217.5</v>
      </c>
      <c r="D25" s="63">
        <f t="shared" si="5"/>
        <v>217.5</v>
      </c>
      <c r="E25" s="63">
        <f t="shared" si="5"/>
        <v>217.5</v>
      </c>
      <c r="F25" s="63">
        <f t="shared" si="5"/>
        <v>217.5</v>
      </c>
      <c r="G25" s="63">
        <f t="shared" si="5"/>
        <v>217.5</v>
      </c>
      <c r="H25" s="63">
        <f t="shared" si="5"/>
        <v>237.75</v>
      </c>
      <c r="I25" s="63">
        <f t="shared" si="5"/>
        <v>258</v>
      </c>
      <c r="J25" s="63">
        <f t="shared" si="5"/>
        <v>293.25</v>
      </c>
      <c r="K25" s="63">
        <f t="shared" si="5"/>
        <v>298.5</v>
      </c>
      <c r="L25" s="63">
        <f t="shared" si="5"/>
        <v>313.5</v>
      </c>
      <c r="M25" s="63">
        <f t="shared" si="5"/>
        <v>313.5</v>
      </c>
      <c r="N25" s="63">
        <f t="shared" si="5"/>
        <v>298.5</v>
      </c>
      <c r="O25" s="63">
        <f t="shared" si="5"/>
        <v>298.5</v>
      </c>
      <c r="P25" s="63">
        <f t="shared" si="5"/>
        <v>313.5</v>
      </c>
      <c r="Q25" s="63">
        <f t="shared" si="5"/>
        <v>177</v>
      </c>
      <c r="R25" s="63">
        <f t="shared" si="5"/>
        <v>354</v>
      </c>
      <c r="S25" s="63">
        <f t="shared" si="5"/>
        <v>354</v>
      </c>
      <c r="T25" s="63">
        <f t="shared" si="5"/>
        <v>354</v>
      </c>
      <c r="U25" s="63">
        <f t="shared" si="5"/>
        <v>354</v>
      </c>
      <c r="V25" s="63">
        <f t="shared" si="5"/>
        <v>354</v>
      </c>
      <c r="W25" s="63">
        <f t="shared" si="5"/>
        <v>313.5</v>
      </c>
      <c r="X25" s="63">
        <f t="shared" si="5"/>
        <v>177</v>
      </c>
      <c r="Y25" s="63">
        <f t="shared" si="5"/>
        <v>258</v>
      </c>
      <c r="Z25" s="63">
        <f t="shared" si="5"/>
        <v>258</v>
      </c>
      <c r="AA25" s="63">
        <f t="shared" si="5"/>
        <v>258</v>
      </c>
      <c r="AB25" s="62">
        <f t="shared" si="5"/>
        <v>258</v>
      </c>
      <c r="AC25" s="63">
        <f>AC21*$B$5+SUM(AC23:AC24)</f>
        <v>177</v>
      </c>
      <c r="AD25" s="61"/>
      <c r="AE25" s="61"/>
      <c r="AF25" s="61"/>
      <c r="AG25" s="61"/>
      <c r="AH25" s="61"/>
    </row>
    <row r="26" spans="1:34" s="15" customFormat="1" x14ac:dyDescent="0.2">
      <c r="A26" s="40" t="s">
        <v>114</v>
      </c>
      <c r="B26" s="60">
        <f t="shared" ref="B26:AC26" si="6">-IF(ISBLANK(B97),0,MIN(B$22*$H$10,B$22-$B$7*$H$9))</f>
        <v>-40.5</v>
      </c>
      <c r="C26" s="60">
        <f t="shared" si="6"/>
        <v>-40.5</v>
      </c>
      <c r="D26" s="60">
        <f t="shared" si="6"/>
        <v>-40.5</v>
      </c>
      <c r="E26" s="60">
        <f t="shared" si="6"/>
        <v>0</v>
      </c>
      <c r="F26" s="60">
        <f t="shared" si="6"/>
        <v>-40.5</v>
      </c>
      <c r="G26" s="60">
        <f t="shared" si="6"/>
        <v>-40.5</v>
      </c>
      <c r="H26" s="60">
        <f t="shared" si="6"/>
        <v>-60.75</v>
      </c>
      <c r="I26" s="60">
        <f t="shared" si="6"/>
        <v>-68.040000000000006</v>
      </c>
      <c r="J26" s="60">
        <f t="shared" si="6"/>
        <v>0</v>
      </c>
      <c r="K26" s="60">
        <f t="shared" si="6"/>
        <v>0</v>
      </c>
      <c r="L26" s="60">
        <f t="shared" si="6"/>
        <v>0</v>
      </c>
      <c r="M26" s="60">
        <f t="shared" si="6"/>
        <v>0</v>
      </c>
      <c r="N26" s="60">
        <f t="shared" si="6"/>
        <v>-79.38000000000001</v>
      </c>
      <c r="O26" s="60">
        <f t="shared" si="6"/>
        <v>-79.38000000000001</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-68.040000000000006</v>
      </c>
      <c r="Z26" s="60">
        <f t="shared" si="6"/>
        <v>-68.040000000000006</v>
      </c>
      <c r="AA26" s="60">
        <f t="shared" si="6"/>
        <v>-68.040000000000006</v>
      </c>
      <c r="AB26" s="59">
        <f t="shared" si="6"/>
        <v>-68.040000000000006</v>
      </c>
      <c r="AC26" s="63">
        <f t="shared" si="6"/>
        <v>0</v>
      </c>
      <c r="AD26" s="61"/>
      <c r="AE26" s="61"/>
      <c r="AF26" s="61"/>
      <c r="AG26" s="61"/>
      <c r="AH26" s="61"/>
    </row>
    <row r="27" spans="1:34" s="15" customFormat="1" x14ac:dyDescent="0.2">
      <c r="A27" s="51" t="s">
        <v>115</v>
      </c>
      <c r="B27" s="60">
        <f t="shared" ref="B27:AC27" si="7">SUM(B25:B26)</f>
        <v>177</v>
      </c>
      <c r="C27" s="60">
        <f t="shared" si="7"/>
        <v>177</v>
      </c>
      <c r="D27" s="60">
        <f t="shared" si="7"/>
        <v>177</v>
      </c>
      <c r="E27" s="60">
        <f t="shared" si="7"/>
        <v>217.5</v>
      </c>
      <c r="F27" s="60">
        <f t="shared" si="7"/>
        <v>177</v>
      </c>
      <c r="G27" s="60">
        <f t="shared" si="7"/>
        <v>177</v>
      </c>
      <c r="H27" s="60">
        <f t="shared" si="7"/>
        <v>177</v>
      </c>
      <c r="I27" s="60">
        <f t="shared" si="7"/>
        <v>189.95999999999998</v>
      </c>
      <c r="J27" s="60">
        <f t="shared" si="7"/>
        <v>293.25</v>
      </c>
      <c r="K27" s="60">
        <f t="shared" si="7"/>
        <v>298.5</v>
      </c>
      <c r="L27" s="60">
        <f t="shared" si="7"/>
        <v>313.5</v>
      </c>
      <c r="M27" s="60">
        <f t="shared" si="7"/>
        <v>313.5</v>
      </c>
      <c r="N27" s="60">
        <f t="shared" si="7"/>
        <v>219.12</v>
      </c>
      <c r="O27" s="60">
        <f t="shared" si="7"/>
        <v>219.12</v>
      </c>
      <c r="P27" s="60">
        <f t="shared" si="7"/>
        <v>313.5</v>
      </c>
      <c r="Q27" s="60">
        <f t="shared" si="7"/>
        <v>177</v>
      </c>
      <c r="R27" s="60">
        <f t="shared" si="7"/>
        <v>354</v>
      </c>
      <c r="S27" s="60">
        <f t="shared" si="7"/>
        <v>354</v>
      </c>
      <c r="T27" s="60">
        <f t="shared" si="7"/>
        <v>354</v>
      </c>
      <c r="U27" s="60">
        <f t="shared" si="7"/>
        <v>354</v>
      </c>
      <c r="V27" s="60">
        <f t="shared" si="7"/>
        <v>354</v>
      </c>
      <c r="W27" s="60">
        <f t="shared" si="7"/>
        <v>313.5</v>
      </c>
      <c r="X27" s="60">
        <f t="shared" si="7"/>
        <v>177</v>
      </c>
      <c r="Y27" s="60">
        <f t="shared" si="7"/>
        <v>189.95999999999998</v>
      </c>
      <c r="Z27" s="60">
        <f t="shared" si="7"/>
        <v>189.95999999999998</v>
      </c>
      <c r="AA27" s="60">
        <f t="shared" si="7"/>
        <v>189.95999999999998</v>
      </c>
      <c r="AB27" s="59">
        <f t="shared" si="7"/>
        <v>189.95999999999998</v>
      </c>
      <c r="AC27" s="63">
        <f t="shared" si="7"/>
        <v>177</v>
      </c>
      <c r="AD27" s="61"/>
      <c r="AE27" s="61"/>
      <c r="AF27" s="61"/>
      <c r="AG27" s="61"/>
      <c r="AH27" s="61"/>
    </row>
    <row r="28" spans="1:34" s="15" customFormat="1" x14ac:dyDescent="0.2">
      <c r="A28" s="40" t="s">
        <v>116</v>
      </c>
      <c r="B28" s="60">
        <f>AVERAGE(AA22:AB22,B22)</f>
        <v>229.5</v>
      </c>
      <c r="C28" s="60">
        <f>AVERAGE(AB22,B22:C22)</f>
        <v>216</v>
      </c>
      <c r="D28" s="60">
        <f t="shared" ref="D28:AB28" si="8">AVERAGE(B22:D22)</f>
        <v>202.5</v>
      </c>
      <c r="E28" s="60">
        <f t="shared" si="8"/>
        <v>202.5</v>
      </c>
      <c r="F28" s="60">
        <f t="shared" si="8"/>
        <v>202.5</v>
      </c>
      <c r="G28" s="60">
        <f t="shared" si="8"/>
        <v>202.5</v>
      </c>
      <c r="H28" s="60">
        <f t="shared" si="8"/>
        <v>209.25</v>
      </c>
      <c r="I28" s="60">
        <f t="shared" si="8"/>
        <v>222.75</v>
      </c>
      <c r="J28" s="60">
        <f t="shared" si="8"/>
        <v>243</v>
      </c>
      <c r="K28" s="60">
        <f t="shared" si="8"/>
        <v>263.25</v>
      </c>
      <c r="L28" s="60">
        <f t="shared" si="8"/>
        <v>276.75</v>
      </c>
      <c r="M28" s="60">
        <f t="shared" si="8"/>
        <v>283.5</v>
      </c>
      <c r="N28" s="60">
        <f t="shared" si="8"/>
        <v>283.5</v>
      </c>
      <c r="O28" s="60">
        <f t="shared" si="8"/>
        <v>283.5</v>
      </c>
      <c r="P28" s="60">
        <f t="shared" si="8"/>
        <v>283.5</v>
      </c>
      <c r="Q28" s="60">
        <f t="shared" si="8"/>
        <v>243</v>
      </c>
      <c r="R28" s="60">
        <f t="shared" si="8"/>
        <v>256.5</v>
      </c>
      <c r="S28" s="60">
        <f t="shared" si="8"/>
        <v>270</v>
      </c>
      <c r="T28" s="60">
        <f t="shared" si="8"/>
        <v>324</v>
      </c>
      <c r="U28" s="60">
        <f t="shared" si="8"/>
        <v>324</v>
      </c>
      <c r="V28" s="60">
        <f t="shared" si="8"/>
        <v>324</v>
      </c>
      <c r="W28" s="60">
        <f t="shared" si="8"/>
        <v>310.5</v>
      </c>
      <c r="X28" s="60">
        <f t="shared" si="8"/>
        <v>256.5</v>
      </c>
      <c r="Y28" s="60">
        <f t="shared" si="8"/>
        <v>229.5</v>
      </c>
      <c r="Z28" s="60">
        <f t="shared" si="8"/>
        <v>216</v>
      </c>
      <c r="AA28" s="60">
        <f t="shared" si="8"/>
        <v>243</v>
      </c>
      <c r="AB28" s="59">
        <f t="shared" si="8"/>
        <v>243</v>
      </c>
      <c r="AC28" s="63">
        <f>SUM(AC25:AC26)</f>
        <v>177</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63"/>
      <c r="AD29" s="32"/>
      <c r="AE29" s="32"/>
      <c r="AF29" s="32"/>
      <c r="AG29" s="32"/>
      <c r="AH29" s="32"/>
    </row>
    <row r="30" spans="1:34" s="15" customFormat="1" x14ac:dyDescent="0.2">
      <c r="A30" s="40" t="s">
        <v>118</v>
      </c>
      <c r="B30" s="60">
        <f t="shared" ref="B30:AC30" si="9">IF(ISBLANK(B97),0,$B$11)</f>
        <v>30</v>
      </c>
      <c r="C30" s="60">
        <f t="shared" si="9"/>
        <v>30</v>
      </c>
      <c r="D30" s="60">
        <f t="shared" si="9"/>
        <v>30</v>
      </c>
      <c r="E30" s="60">
        <f t="shared" si="9"/>
        <v>0</v>
      </c>
      <c r="F30" s="60">
        <f t="shared" si="9"/>
        <v>30</v>
      </c>
      <c r="G30" s="60">
        <f t="shared" si="9"/>
        <v>30</v>
      </c>
      <c r="H30" s="60">
        <f t="shared" si="9"/>
        <v>30</v>
      </c>
      <c r="I30" s="60">
        <f t="shared" si="9"/>
        <v>30</v>
      </c>
      <c r="J30" s="60">
        <f t="shared" si="9"/>
        <v>0</v>
      </c>
      <c r="K30" s="60">
        <f t="shared" si="9"/>
        <v>0</v>
      </c>
      <c r="L30" s="60">
        <f t="shared" si="9"/>
        <v>0</v>
      </c>
      <c r="M30" s="60">
        <f t="shared" si="9"/>
        <v>0</v>
      </c>
      <c r="N30" s="60">
        <f t="shared" si="9"/>
        <v>30</v>
      </c>
      <c r="O30" s="60">
        <f t="shared" si="9"/>
        <v>30</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30</v>
      </c>
      <c r="Z30" s="60">
        <f t="shared" si="9"/>
        <v>30</v>
      </c>
      <c r="AA30" s="60">
        <f t="shared" si="9"/>
        <v>30</v>
      </c>
      <c r="AB30" s="59">
        <f t="shared" si="9"/>
        <v>30</v>
      </c>
      <c r="AC30" s="63">
        <f t="shared" si="9"/>
        <v>30</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1"/>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0.45236486318870767</v>
      </c>
      <c r="C34" s="223">
        <f t="shared" ref="C34:AC34" si="11">((C36*$B$123)/$B$2)</f>
        <v>0.45236486318870767</v>
      </c>
      <c r="D34" s="223">
        <f t="shared" si="11"/>
        <v>0.45236486318870767</v>
      </c>
      <c r="E34" s="223">
        <f t="shared" si="11"/>
        <v>0.45236486318870767</v>
      </c>
      <c r="F34" s="223">
        <f t="shared" si="11"/>
        <v>0.45236486318870767</v>
      </c>
      <c r="G34" s="223">
        <f t="shared" si="11"/>
        <v>0.45236486318870767</v>
      </c>
      <c r="H34" s="223">
        <f t="shared" si="11"/>
        <v>0.51698841507280879</v>
      </c>
      <c r="I34" s="223">
        <f t="shared" si="11"/>
        <v>0.51698841507280879</v>
      </c>
      <c r="J34" s="223">
        <f t="shared" si="11"/>
        <v>0.51698841507280879</v>
      </c>
      <c r="K34" s="223">
        <f t="shared" si="11"/>
        <v>0.58161196695690998</v>
      </c>
      <c r="L34" s="223">
        <f t="shared" si="11"/>
        <v>0.58161196695690998</v>
      </c>
      <c r="M34" s="223">
        <f t="shared" si="11"/>
        <v>0.58161196695690998</v>
      </c>
      <c r="N34" s="223">
        <f t="shared" si="11"/>
        <v>0.64623551884101105</v>
      </c>
      <c r="O34" s="223">
        <f t="shared" si="11"/>
        <v>0.64623551884101105</v>
      </c>
      <c r="P34" s="223">
        <f t="shared" si="11"/>
        <v>0.64623551884101105</v>
      </c>
      <c r="Q34" s="223">
        <f t="shared" si="11"/>
        <v>0.64623551884101105</v>
      </c>
      <c r="R34" s="223">
        <f t="shared" si="11"/>
        <v>0.64623551884101105</v>
      </c>
      <c r="S34" s="223">
        <f t="shared" si="11"/>
        <v>0.64623551884101105</v>
      </c>
      <c r="T34" s="223">
        <f t="shared" si="11"/>
        <v>0.64623551884101105</v>
      </c>
      <c r="U34" s="223">
        <f t="shared" si="11"/>
        <v>0.64623551884101105</v>
      </c>
      <c r="V34" s="223">
        <f t="shared" si="11"/>
        <v>0.64623551884101105</v>
      </c>
      <c r="W34" s="223">
        <f t="shared" si="11"/>
        <v>0.64623551884101105</v>
      </c>
      <c r="X34" s="223">
        <f t="shared" si="11"/>
        <v>0.64623551884101105</v>
      </c>
      <c r="Y34" s="223">
        <f t="shared" si="11"/>
        <v>0.64623551884101105</v>
      </c>
      <c r="Z34" s="223">
        <f t="shared" si="11"/>
        <v>0.64623551884101105</v>
      </c>
      <c r="AA34" s="223">
        <f t="shared" si="11"/>
        <v>0.64623551884101105</v>
      </c>
      <c r="AB34" s="223">
        <f t="shared" si="11"/>
        <v>0.64623551884101105</v>
      </c>
      <c r="AC34" s="223">
        <f t="shared" si="11"/>
        <v>0.45236486318870767</v>
      </c>
      <c r="AD34" s="52"/>
      <c r="AE34" s="52"/>
      <c r="AF34" s="52"/>
      <c r="AG34" s="52"/>
      <c r="AH34" s="52"/>
    </row>
    <row r="35" spans="1:34" s="15" customFormat="1" x14ac:dyDescent="0.2">
      <c r="A35" s="51" t="s">
        <v>123</v>
      </c>
      <c r="B35" s="50">
        <f t="shared" ref="B35:AC35" si="12">ROUND($B$2*B$32,2)</f>
        <v>7</v>
      </c>
      <c r="C35" s="50">
        <f t="shared" si="12"/>
        <v>7</v>
      </c>
      <c r="D35" s="50">
        <f t="shared" si="12"/>
        <v>7</v>
      </c>
      <c r="E35" s="50">
        <f t="shared" si="12"/>
        <v>7</v>
      </c>
      <c r="F35" s="50">
        <f t="shared" si="12"/>
        <v>7</v>
      </c>
      <c r="G35" s="50">
        <f t="shared" si="12"/>
        <v>7</v>
      </c>
      <c r="H35" s="50">
        <f t="shared" si="12"/>
        <v>8</v>
      </c>
      <c r="I35" s="50">
        <f t="shared" si="12"/>
        <v>8</v>
      </c>
      <c r="J35" s="50">
        <f t="shared" si="12"/>
        <v>8</v>
      </c>
      <c r="K35" s="50">
        <f t="shared" si="12"/>
        <v>9</v>
      </c>
      <c r="L35" s="50">
        <f t="shared" si="12"/>
        <v>9</v>
      </c>
      <c r="M35" s="50">
        <f t="shared" si="12"/>
        <v>9</v>
      </c>
      <c r="N35" s="50">
        <f t="shared" si="12"/>
        <v>10</v>
      </c>
      <c r="O35" s="50">
        <f t="shared" si="12"/>
        <v>10</v>
      </c>
      <c r="P35" s="50">
        <f t="shared" si="12"/>
        <v>10</v>
      </c>
      <c r="Q35" s="50">
        <f t="shared" si="12"/>
        <v>10</v>
      </c>
      <c r="R35" s="50">
        <f t="shared" si="12"/>
        <v>10</v>
      </c>
      <c r="S35" s="50">
        <f t="shared" si="12"/>
        <v>10</v>
      </c>
      <c r="T35" s="50">
        <f t="shared" si="12"/>
        <v>10</v>
      </c>
      <c r="U35" s="50">
        <f t="shared" si="12"/>
        <v>10</v>
      </c>
      <c r="V35" s="50">
        <f t="shared" si="12"/>
        <v>10</v>
      </c>
      <c r="W35" s="50">
        <f t="shared" si="12"/>
        <v>10</v>
      </c>
      <c r="X35" s="50">
        <f t="shared" si="12"/>
        <v>10</v>
      </c>
      <c r="Y35" s="50">
        <f t="shared" si="12"/>
        <v>10</v>
      </c>
      <c r="Z35" s="50">
        <f t="shared" si="12"/>
        <v>10</v>
      </c>
      <c r="AA35" s="50">
        <f t="shared" si="12"/>
        <v>10</v>
      </c>
      <c r="AB35" s="49">
        <f t="shared" si="12"/>
        <v>10</v>
      </c>
      <c r="AC35" s="50">
        <f t="shared" si="12"/>
        <v>7</v>
      </c>
      <c r="AD35" s="52"/>
      <c r="AE35" s="52"/>
      <c r="AF35" s="52"/>
      <c r="AG35" s="52"/>
      <c r="AH35" s="52"/>
    </row>
    <row r="36" spans="1:34" x14ac:dyDescent="0.2">
      <c r="A36" s="51" t="s">
        <v>124</v>
      </c>
      <c r="B36" s="50">
        <f t="shared" ref="B36:AC36" si="13">ROUND($B$2*B$33,2)</f>
        <v>5.6</v>
      </c>
      <c r="C36" s="50">
        <f t="shared" si="13"/>
        <v>5.6</v>
      </c>
      <c r="D36" s="50">
        <f t="shared" si="13"/>
        <v>5.6</v>
      </c>
      <c r="E36" s="50">
        <f t="shared" si="13"/>
        <v>5.6</v>
      </c>
      <c r="F36" s="50">
        <f t="shared" si="13"/>
        <v>5.6</v>
      </c>
      <c r="G36" s="50">
        <f t="shared" si="13"/>
        <v>5.6</v>
      </c>
      <c r="H36" s="50">
        <f t="shared" si="13"/>
        <v>6.4</v>
      </c>
      <c r="I36" s="50">
        <f t="shared" si="13"/>
        <v>6.4</v>
      </c>
      <c r="J36" s="50">
        <f t="shared" si="13"/>
        <v>6.4</v>
      </c>
      <c r="K36" s="50">
        <f t="shared" si="13"/>
        <v>7.2</v>
      </c>
      <c r="L36" s="50">
        <f t="shared" si="13"/>
        <v>7.2</v>
      </c>
      <c r="M36" s="50">
        <f t="shared" si="13"/>
        <v>7.2</v>
      </c>
      <c r="N36" s="50">
        <f t="shared" si="13"/>
        <v>8</v>
      </c>
      <c r="O36" s="50">
        <f t="shared" si="13"/>
        <v>8</v>
      </c>
      <c r="P36" s="50">
        <f t="shared" si="13"/>
        <v>8</v>
      </c>
      <c r="Q36" s="50">
        <f t="shared" si="13"/>
        <v>8</v>
      </c>
      <c r="R36" s="50">
        <f t="shared" si="13"/>
        <v>8</v>
      </c>
      <c r="S36" s="50">
        <f t="shared" si="13"/>
        <v>8</v>
      </c>
      <c r="T36" s="50">
        <f t="shared" si="13"/>
        <v>8</v>
      </c>
      <c r="U36" s="50">
        <f t="shared" si="13"/>
        <v>8</v>
      </c>
      <c r="V36" s="50">
        <f t="shared" si="13"/>
        <v>8</v>
      </c>
      <c r="W36" s="50">
        <f t="shared" si="13"/>
        <v>8</v>
      </c>
      <c r="X36" s="50">
        <f t="shared" si="13"/>
        <v>8</v>
      </c>
      <c r="Y36" s="50">
        <f t="shared" si="13"/>
        <v>8</v>
      </c>
      <c r="Z36" s="50">
        <f t="shared" si="13"/>
        <v>8</v>
      </c>
      <c r="AA36" s="50">
        <f t="shared" si="13"/>
        <v>8</v>
      </c>
      <c r="AB36" s="49">
        <f t="shared" si="13"/>
        <v>8</v>
      </c>
      <c r="AC36" s="50">
        <f t="shared" si="13"/>
        <v>5.6</v>
      </c>
      <c r="AD36" s="32"/>
      <c r="AE36" s="32"/>
      <c r="AF36" s="32"/>
      <c r="AG36" s="32"/>
      <c r="AH36" s="32"/>
    </row>
    <row r="37" spans="1:34" x14ac:dyDescent="0.2">
      <c r="A37" s="337" t="s">
        <v>125</v>
      </c>
      <c r="B37" s="353">
        <f>B34*$B$2</f>
        <v>4.5236486318870766</v>
      </c>
      <c r="C37" s="353">
        <f t="shared" ref="C37:AC37" si="14">C34*$B$2</f>
        <v>4.5236486318870766</v>
      </c>
      <c r="D37" s="353">
        <f t="shared" si="14"/>
        <v>4.5236486318870766</v>
      </c>
      <c r="E37" s="353">
        <f t="shared" si="14"/>
        <v>4.5236486318870766</v>
      </c>
      <c r="F37" s="353">
        <f t="shared" si="14"/>
        <v>4.5236486318870766</v>
      </c>
      <c r="G37" s="353">
        <f t="shared" si="14"/>
        <v>4.5236486318870766</v>
      </c>
      <c r="H37" s="353">
        <f t="shared" si="14"/>
        <v>5.1698841507280875</v>
      </c>
      <c r="I37" s="353">
        <f t="shared" si="14"/>
        <v>5.1698841507280875</v>
      </c>
      <c r="J37" s="353">
        <f t="shared" si="14"/>
        <v>5.1698841507280875</v>
      </c>
      <c r="K37" s="353">
        <f t="shared" si="14"/>
        <v>5.8161196695690993</v>
      </c>
      <c r="L37" s="353">
        <f t="shared" si="14"/>
        <v>5.8161196695690993</v>
      </c>
      <c r="M37" s="353">
        <f t="shared" si="14"/>
        <v>5.8161196695690993</v>
      </c>
      <c r="N37" s="353">
        <f t="shared" si="14"/>
        <v>6.4623551884101103</v>
      </c>
      <c r="O37" s="353">
        <f t="shared" si="14"/>
        <v>6.4623551884101103</v>
      </c>
      <c r="P37" s="353">
        <f t="shared" si="14"/>
        <v>6.4623551884101103</v>
      </c>
      <c r="Q37" s="353">
        <f t="shared" si="14"/>
        <v>6.4623551884101103</v>
      </c>
      <c r="R37" s="353">
        <f t="shared" si="14"/>
        <v>6.4623551884101103</v>
      </c>
      <c r="S37" s="353">
        <f t="shared" si="14"/>
        <v>6.4623551884101103</v>
      </c>
      <c r="T37" s="353">
        <f t="shared" si="14"/>
        <v>6.4623551884101103</v>
      </c>
      <c r="U37" s="353">
        <f t="shared" si="14"/>
        <v>6.4623551884101103</v>
      </c>
      <c r="V37" s="353">
        <f t="shared" si="14"/>
        <v>6.4623551884101103</v>
      </c>
      <c r="W37" s="353">
        <f t="shared" si="14"/>
        <v>6.4623551884101103</v>
      </c>
      <c r="X37" s="353">
        <f t="shared" si="14"/>
        <v>6.4623551884101103</v>
      </c>
      <c r="Y37" s="353">
        <f t="shared" si="14"/>
        <v>6.4623551884101103</v>
      </c>
      <c r="Z37" s="353">
        <f t="shared" si="14"/>
        <v>6.4623551884101103</v>
      </c>
      <c r="AA37" s="353">
        <f t="shared" si="14"/>
        <v>6.4623551884101103</v>
      </c>
      <c r="AB37" s="353">
        <f t="shared" si="14"/>
        <v>6.4623551884101103</v>
      </c>
      <c r="AC37" s="353">
        <f t="shared" si="14"/>
        <v>4.5236486318870766</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4"/>
      <c r="AE38" s="272"/>
    </row>
    <row r="39" spans="1:34" s="308" customFormat="1" ht="12.75" x14ac:dyDescent="0.2">
      <c r="A39" s="326" t="s">
        <v>127</v>
      </c>
      <c r="B39" s="314">
        <f>B$36*$B124</f>
        <v>4.0192304829947139</v>
      </c>
      <c r="C39" s="314">
        <f t="shared" ref="C39:AC39" si="15">C$36*$B124</f>
        <v>4.0192304829947139</v>
      </c>
      <c r="D39" s="314">
        <f t="shared" si="15"/>
        <v>4.0192304829947139</v>
      </c>
      <c r="E39" s="314">
        <f t="shared" si="15"/>
        <v>4.0192304829947139</v>
      </c>
      <c r="F39" s="314">
        <f t="shared" si="15"/>
        <v>4.0192304829947139</v>
      </c>
      <c r="G39" s="314">
        <f t="shared" si="15"/>
        <v>4.0192304829947139</v>
      </c>
      <c r="H39" s="314">
        <f t="shared" si="15"/>
        <v>4.5934062662796737</v>
      </c>
      <c r="I39" s="314">
        <f t="shared" si="15"/>
        <v>4.5934062662796737</v>
      </c>
      <c r="J39" s="314">
        <f t="shared" si="15"/>
        <v>4.5934062662796737</v>
      </c>
      <c r="K39" s="314">
        <f t="shared" si="15"/>
        <v>5.1675820495646327</v>
      </c>
      <c r="L39" s="314">
        <f t="shared" si="15"/>
        <v>5.1675820495646327</v>
      </c>
      <c r="M39" s="314">
        <f t="shared" si="15"/>
        <v>5.1675820495646327</v>
      </c>
      <c r="N39" s="314">
        <f t="shared" si="15"/>
        <v>5.7417578328495917</v>
      </c>
      <c r="O39" s="314">
        <f t="shared" si="15"/>
        <v>5.7417578328495917</v>
      </c>
      <c r="P39" s="314">
        <f t="shared" si="15"/>
        <v>5.7417578328495917</v>
      </c>
      <c r="Q39" s="314">
        <f t="shared" si="15"/>
        <v>5.7417578328495917</v>
      </c>
      <c r="R39" s="314">
        <f t="shared" si="15"/>
        <v>5.7417578328495917</v>
      </c>
      <c r="S39" s="314">
        <f t="shared" si="15"/>
        <v>5.7417578328495917</v>
      </c>
      <c r="T39" s="314">
        <f t="shared" si="15"/>
        <v>5.7417578328495917</v>
      </c>
      <c r="U39" s="314">
        <f t="shared" si="15"/>
        <v>5.7417578328495917</v>
      </c>
      <c r="V39" s="314">
        <f t="shared" si="15"/>
        <v>5.7417578328495917</v>
      </c>
      <c r="W39" s="314">
        <f t="shared" si="15"/>
        <v>5.7417578328495917</v>
      </c>
      <c r="X39" s="314">
        <f t="shared" si="15"/>
        <v>5.7417578328495917</v>
      </c>
      <c r="Y39" s="314">
        <f t="shared" si="15"/>
        <v>5.7417578328495917</v>
      </c>
      <c r="Z39" s="314">
        <f t="shared" si="15"/>
        <v>5.7417578328495917</v>
      </c>
      <c r="AA39" s="314">
        <f t="shared" si="15"/>
        <v>5.7417578328495917</v>
      </c>
      <c r="AB39" s="314">
        <f t="shared" si="15"/>
        <v>5.7417578328495917</v>
      </c>
      <c r="AC39" s="314">
        <f t="shared" si="15"/>
        <v>4.0192304829947139</v>
      </c>
      <c r="AD39" s="271"/>
      <c r="AE39" s="271"/>
    </row>
    <row r="40" spans="1:34" s="308" customFormat="1" ht="12.75" x14ac:dyDescent="0.2">
      <c r="A40" s="326" t="s">
        <v>128</v>
      </c>
      <c r="B40" s="314">
        <f t="shared" ref="B40:AC48" si="16">B$36*$B125</f>
        <v>0.93020763563295372</v>
      </c>
      <c r="C40" s="314">
        <f t="shared" si="16"/>
        <v>0.93020763563295372</v>
      </c>
      <c r="D40" s="314">
        <f t="shared" si="16"/>
        <v>0.93020763563295372</v>
      </c>
      <c r="E40" s="314">
        <f t="shared" si="16"/>
        <v>0.93020763563295372</v>
      </c>
      <c r="F40" s="314">
        <f t="shared" si="16"/>
        <v>0.93020763563295372</v>
      </c>
      <c r="G40" s="314">
        <f t="shared" si="16"/>
        <v>0.93020763563295372</v>
      </c>
      <c r="H40" s="314">
        <f t="shared" si="16"/>
        <v>1.0630944407233758</v>
      </c>
      <c r="I40" s="314">
        <f t="shared" si="16"/>
        <v>1.0630944407233758</v>
      </c>
      <c r="J40" s="314">
        <f t="shared" si="16"/>
        <v>1.0630944407233758</v>
      </c>
      <c r="K40" s="314">
        <f t="shared" si="16"/>
        <v>1.1959812458137977</v>
      </c>
      <c r="L40" s="314">
        <f t="shared" si="16"/>
        <v>1.1959812458137977</v>
      </c>
      <c r="M40" s="314">
        <f t="shared" si="16"/>
        <v>1.1959812458137977</v>
      </c>
      <c r="N40" s="314">
        <f t="shared" si="16"/>
        <v>1.3288680509042197</v>
      </c>
      <c r="O40" s="314">
        <f t="shared" si="16"/>
        <v>1.3288680509042197</v>
      </c>
      <c r="P40" s="314">
        <f t="shared" si="16"/>
        <v>1.3288680509042197</v>
      </c>
      <c r="Q40" s="314">
        <f t="shared" si="16"/>
        <v>1.3288680509042197</v>
      </c>
      <c r="R40" s="314">
        <f t="shared" si="16"/>
        <v>1.3288680509042197</v>
      </c>
      <c r="S40" s="314">
        <f t="shared" si="16"/>
        <v>1.3288680509042197</v>
      </c>
      <c r="T40" s="314">
        <f t="shared" si="16"/>
        <v>1.3288680509042197</v>
      </c>
      <c r="U40" s="314">
        <f t="shared" si="16"/>
        <v>1.3288680509042197</v>
      </c>
      <c r="V40" s="314">
        <f t="shared" si="16"/>
        <v>1.3288680509042197</v>
      </c>
      <c r="W40" s="314">
        <f t="shared" si="16"/>
        <v>1.3288680509042197</v>
      </c>
      <c r="X40" s="314">
        <f t="shared" si="16"/>
        <v>1.3288680509042197</v>
      </c>
      <c r="Y40" s="314">
        <f t="shared" si="16"/>
        <v>1.3288680509042197</v>
      </c>
      <c r="Z40" s="314">
        <f t="shared" si="16"/>
        <v>1.3288680509042197</v>
      </c>
      <c r="AA40" s="314">
        <f t="shared" si="16"/>
        <v>1.3288680509042197</v>
      </c>
      <c r="AB40" s="314">
        <f t="shared" si="16"/>
        <v>1.3288680509042197</v>
      </c>
      <c r="AC40" s="314">
        <f t="shared" si="16"/>
        <v>0.93020763563295372</v>
      </c>
      <c r="AD40" s="271"/>
      <c r="AE40" s="271"/>
    </row>
    <row r="41" spans="1:34" s="308" customFormat="1" ht="12.75" x14ac:dyDescent="0.2">
      <c r="A41" s="326" t="s">
        <v>129</v>
      </c>
      <c r="B41" s="314">
        <f t="shared" si="16"/>
        <v>2.3176006549080892</v>
      </c>
      <c r="C41" s="314">
        <f t="shared" si="16"/>
        <v>2.3176006549080892</v>
      </c>
      <c r="D41" s="314">
        <f t="shared" si="16"/>
        <v>2.3176006549080892</v>
      </c>
      <c r="E41" s="314">
        <f t="shared" si="16"/>
        <v>2.3176006549080892</v>
      </c>
      <c r="F41" s="314">
        <f t="shared" si="16"/>
        <v>2.3176006549080892</v>
      </c>
      <c r="G41" s="314">
        <f t="shared" si="16"/>
        <v>2.3176006549080892</v>
      </c>
      <c r="H41" s="314">
        <f t="shared" si="16"/>
        <v>2.6486864627521021</v>
      </c>
      <c r="I41" s="314">
        <f t="shared" si="16"/>
        <v>2.6486864627521021</v>
      </c>
      <c r="J41" s="314">
        <f t="shared" si="16"/>
        <v>2.6486864627521021</v>
      </c>
      <c r="K41" s="314">
        <f t="shared" si="16"/>
        <v>2.9797722705961145</v>
      </c>
      <c r="L41" s="314">
        <f t="shared" si="16"/>
        <v>2.9797722705961145</v>
      </c>
      <c r="M41" s="314">
        <f t="shared" si="16"/>
        <v>2.9797722705961145</v>
      </c>
      <c r="N41" s="314">
        <f t="shared" si="16"/>
        <v>3.3108580784401274</v>
      </c>
      <c r="O41" s="314">
        <f t="shared" si="16"/>
        <v>3.3108580784401274</v>
      </c>
      <c r="P41" s="314">
        <f t="shared" si="16"/>
        <v>3.3108580784401274</v>
      </c>
      <c r="Q41" s="314">
        <f t="shared" si="16"/>
        <v>3.3108580784401274</v>
      </c>
      <c r="R41" s="314">
        <f t="shared" si="16"/>
        <v>3.3108580784401274</v>
      </c>
      <c r="S41" s="314">
        <f t="shared" si="16"/>
        <v>3.3108580784401274</v>
      </c>
      <c r="T41" s="314">
        <f t="shared" si="16"/>
        <v>3.3108580784401274</v>
      </c>
      <c r="U41" s="314">
        <f t="shared" si="16"/>
        <v>3.3108580784401274</v>
      </c>
      <c r="V41" s="314">
        <f t="shared" si="16"/>
        <v>3.3108580784401274</v>
      </c>
      <c r="W41" s="314">
        <f t="shared" si="16"/>
        <v>3.3108580784401274</v>
      </c>
      <c r="X41" s="314">
        <f t="shared" si="16"/>
        <v>3.3108580784401274</v>
      </c>
      <c r="Y41" s="314">
        <f t="shared" si="16"/>
        <v>3.3108580784401274</v>
      </c>
      <c r="Z41" s="314">
        <f t="shared" si="16"/>
        <v>3.3108580784401274</v>
      </c>
      <c r="AA41" s="314">
        <f t="shared" si="16"/>
        <v>3.3108580784401274</v>
      </c>
      <c r="AB41" s="314">
        <f t="shared" si="16"/>
        <v>3.3108580784401274</v>
      </c>
      <c r="AC41" s="314">
        <f t="shared" si="16"/>
        <v>2.3176006549080892</v>
      </c>
      <c r="AD41" s="271"/>
      <c r="AE41" s="271"/>
    </row>
    <row r="42" spans="1:34" s="308" customFormat="1" ht="12.75" x14ac:dyDescent="0.2">
      <c r="A42" s="326" t="s">
        <v>130</v>
      </c>
      <c r="B42" s="314">
        <f t="shared" si="16"/>
        <v>3.9517154126665166</v>
      </c>
      <c r="C42" s="314">
        <f t="shared" si="16"/>
        <v>3.9517154126665166</v>
      </c>
      <c r="D42" s="314">
        <f t="shared" si="16"/>
        <v>3.9517154126665166</v>
      </c>
      <c r="E42" s="314">
        <f t="shared" si="16"/>
        <v>3.9517154126665166</v>
      </c>
      <c r="F42" s="314">
        <f t="shared" si="16"/>
        <v>3.9517154126665166</v>
      </c>
      <c r="G42" s="314">
        <f t="shared" si="16"/>
        <v>3.9517154126665166</v>
      </c>
      <c r="H42" s="314">
        <f t="shared" si="16"/>
        <v>4.516246185904591</v>
      </c>
      <c r="I42" s="314">
        <f t="shared" si="16"/>
        <v>4.516246185904591</v>
      </c>
      <c r="J42" s="314">
        <f t="shared" si="16"/>
        <v>4.516246185904591</v>
      </c>
      <c r="K42" s="314">
        <f t="shared" si="16"/>
        <v>5.0807769591426641</v>
      </c>
      <c r="L42" s="314">
        <f t="shared" si="16"/>
        <v>5.0807769591426641</v>
      </c>
      <c r="M42" s="314">
        <f t="shared" si="16"/>
        <v>5.0807769591426641</v>
      </c>
      <c r="N42" s="314">
        <f t="shared" si="16"/>
        <v>5.6453077323807381</v>
      </c>
      <c r="O42" s="314">
        <f t="shared" si="16"/>
        <v>5.6453077323807381</v>
      </c>
      <c r="P42" s="314">
        <f t="shared" si="16"/>
        <v>5.6453077323807381</v>
      </c>
      <c r="Q42" s="314">
        <f t="shared" si="16"/>
        <v>5.6453077323807381</v>
      </c>
      <c r="R42" s="314">
        <f t="shared" si="16"/>
        <v>5.6453077323807381</v>
      </c>
      <c r="S42" s="314">
        <f t="shared" si="16"/>
        <v>5.6453077323807381</v>
      </c>
      <c r="T42" s="314">
        <f t="shared" si="16"/>
        <v>5.6453077323807381</v>
      </c>
      <c r="U42" s="314">
        <f t="shared" si="16"/>
        <v>5.6453077323807381</v>
      </c>
      <c r="V42" s="314">
        <f t="shared" si="16"/>
        <v>5.6453077323807381</v>
      </c>
      <c r="W42" s="314">
        <f t="shared" si="16"/>
        <v>5.6453077323807381</v>
      </c>
      <c r="X42" s="314">
        <f t="shared" si="16"/>
        <v>5.6453077323807381</v>
      </c>
      <c r="Y42" s="314">
        <f t="shared" si="16"/>
        <v>5.6453077323807381</v>
      </c>
      <c r="Z42" s="314">
        <f t="shared" si="16"/>
        <v>5.6453077323807381</v>
      </c>
      <c r="AA42" s="314">
        <f t="shared" si="16"/>
        <v>5.6453077323807381</v>
      </c>
      <c r="AB42" s="314">
        <f t="shared" si="16"/>
        <v>5.6453077323807381</v>
      </c>
      <c r="AC42" s="314">
        <f t="shared" si="16"/>
        <v>3.9517154126665166</v>
      </c>
      <c r="AD42" s="271"/>
      <c r="AE42" s="271"/>
    </row>
    <row r="43" spans="1:34" s="308" customFormat="1" ht="12.75" x14ac:dyDescent="0.2">
      <c r="A43" s="326" t="s">
        <v>131</v>
      </c>
      <c r="B43" s="314">
        <f t="shared" si="16"/>
        <v>4.0192304829947139</v>
      </c>
      <c r="C43" s="314">
        <f t="shared" si="16"/>
        <v>4.0192304829947139</v>
      </c>
      <c r="D43" s="314">
        <f t="shared" si="16"/>
        <v>4.0192304829947139</v>
      </c>
      <c r="E43" s="314">
        <f t="shared" si="16"/>
        <v>4.0192304829947139</v>
      </c>
      <c r="F43" s="314">
        <f t="shared" si="16"/>
        <v>4.0192304829947139</v>
      </c>
      <c r="G43" s="314">
        <f t="shared" si="16"/>
        <v>4.0192304829947139</v>
      </c>
      <c r="H43" s="314">
        <f t="shared" si="16"/>
        <v>4.5934062662796737</v>
      </c>
      <c r="I43" s="314">
        <f t="shared" si="16"/>
        <v>4.5934062662796737</v>
      </c>
      <c r="J43" s="314">
        <f t="shared" si="16"/>
        <v>4.5934062662796737</v>
      </c>
      <c r="K43" s="314">
        <f t="shared" si="16"/>
        <v>5.1675820495646327</v>
      </c>
      <c r="L43" s="314">
        <f t="shared" si="16"/>
        <v>5.1675820495646327</v>
      </c>
      <c r="M43" s="314">
        <f t="shared" si="16"/>
        <v>5.1675820495646327</v>
      </c>
      <c r="N43" s="314">
        <f t="shared" si="16"/>
        <v>5.7417578328495917</v>
      </c>
      <c r="O43" s="314">
        <f t="shared" si="16"/>
        <v>5.7417578328495917</v>
      </c>
      <c r="P43" s="314">
        <f t="shared" si="16"/>
        <v>5.7417578328495917</v>
      </c>
      <c r="Q43" s="314">
        <f t="shared" si="16"/>
        <v>5.7417578328495917</v>
      </c>
      <c r="R43" s="314">
        <f t="shared" si="16"/>
        <v>5.7417578328495917</v>
      </c>
      <c r="S43" s="314">
        <f t="shared" si="16"/>
        <v>5.7417578328495917</v>
      </c>
      <c r="T43" s="314">
        <f t="shared" si="16"/>
        <v>5.7417578328495917</v>
      </c>
      <c r="U43" s="314">
        <f t="shared" si="16"/>
        <v>5.7417578328495917</v>
      </c>
      <c r="V43" s="314">
        <f t="shared" si="16"/>
        <v>5.7417578328495917</v>
      </c>
      <c r="W43" s="314">
        <f t="shared" si="16"/>
        <v>5.7417578328495917</v>
      </c>
      <c r="X43" s="314">
        <f t="shared" si="16"/>
        <v>5.7417578328495917</v>
      </c>
      <c r="Y43" s="314">
        <f t="shared" si="16"/>
        <v>5.7417578328495917</v>
      </c>
      <c r="Z43" s="314">
        <f t="shared" si="16"/>
        <v>5.7417578328495917</v>
      </c>
      <c r="AA43" s="314">
        <f t="shared" si="16"/>
        <v>5.7417578328495917</v>
      </c>
      <c r="AB43" s="314">
        <f t="shared" si="16"/>
        <v>5.7417578328495917</v>
      </c>
      <c r="AC43" s="314">
        <f t="shared" si="16"/>
        <v>4.0192304829947139</v>
      </c>
      <c r="AD43" s="271"/>
      <c r="AE43" s="271"/>
    </row>
    <row r="44" spans="1:34" s="308" customFormat="1" ht="12.75" x14ac:dyDescent="0.2">
      <c r="A44" s="326" t="s">
        <v>132</v>
      </c>
      <c r="B44" s="314">
        <f t="shared" si="16"/>
        <v>4.0192304829947139</v>
      </c>
      <c r="C44" s="314">
        <f t="shared" si="16"/>
        <v>4.0192304829947139</v>
      </c>
      <c r="D44" s="314">
        <f t="shared" si="16"/>
        <v>4.0192304829947139</v>
      </c>
      <c r="E44" s="314">
        <f t="shared" si="16"/>
        <v>4.0192304829947139</v>
      </c>
      <c r="F44" s="314">
        <f t="shared" si="16"/>
        <v>4.0192304829947139</v>
      </c>
      <c r="G44" s="314">
        <f t="shared" si="16"/>
        <v>4.0192304829947139</v>
      </c>
      <c r="H44" s="314">
        <f t="shared" si="16"/>
        <v>4.5934062662796737</v>
      </c>
      <c r="I44" s="314">
        <f t="shared" si="16"/>
        <v>4.5934062662796737</v>
      </c>
      <c r="J44" s="314">
        <f t="shared" si="16"/>
        <v>4.5934062662796737</v>
      </c>
      <c r="K44" s="314">
        <f t="shared" si="16"/>
        <v>5.1675820495646327</v>
      </c>
      <c r="L44" s="314">
        <f t="shared" si="16"/>
        <v>5.1675820495646327</v>
      </c>
      <c r="M44" s="314">
        <f t="shared" si="16"/>
        <v>5.1675820495646327</v>
      </c>
      <c r="N44" s="314">
        <f t="shared" si="16"/>
        <v>5.7417578328495917</v>
      </c>
      <c r="O44" s="314">
        <f t="shared" si="16"/>
        <v>5.7417578328495917</v>
      </c>
      <c r="P44" s="314">
        <f t="shared" si="16"/>
        <v>5.7417578328495917</v>
      </c>
      <c r="Q44" s="314">
        <f t="shared" si="16"/>
        <v>5.7417578328495917</v>
      </c>
      <c r="R44" s="314">
        <f t="shared" si="16"/>
        <v>5.7417578328495917</v>
      </c>
      <c r="S44" s="314">
        <f t="shared" si="16"/>
        <v>5.7417578328495917</v>
      </c>
      <c r="T44" s="314">
        <f t="shared" si="16"/>
        <v>5.7417578328495917</v>
      </c>
      <c r="U44" s="314">
        <f t="shared" si="16"/>
        <v>5.7417578328495917</v>
      </c>
      <c r="V44" s="314">
        <f t="shared" si="16"/>
        <v>5.7417578328495917</v>
      </c>
      <c r="W44" s="314">
        <f t="shared" si="16"/>
        <v>5.7417578328495917</v>
      </c>
      <c r="X44" s="314">
        <f t="shared" si="16"/>
        <v>5.7417578328495917</v>
      </c>
      <c r="Y44" s="314">
        <f t="shared" si="16"/>
        <v>5.7417578328495917</v>
      </c>
      <c r="Z44" s="314">
        <f t="shared" si="16"/>
        <v>5.7417578328495917</v>
      </c>
      <c r="AA44" s="314">
        <f t="shared" si="16"/>
        <v>5.7417578328495917</v>
      </c>
      <c r="AB44" s="314">
        <f t="shared" si="16"/>
        <v>5.7417578328495917</v>
      </c>
      <c r="AC44" s="314">
        <f t="shared" si="16"/>
        <v>4.0192304829947139</v>
      </c>
      <c r="AD44" s="271"/>
      <c r="AE44" s="271"/>
    </row>
    <row r="45" spans="1:34" s="308" customFormat="1" ht="12.75" x14ac:dyDescent="0.2">
      <c r="A45" s="326" t="s">
        <v>133</v>
      </c>
      <c r="B45" s="314">
        <f>IF(B$13="Deploy",B$36,B$36*$B130)</f>
        <v>1.8545806355585321</v>
      </c>
      <c r="C45" s="314">
        <f t="shared" ref="C45:AC47" si="17">IF(C$13="Deploy",C$36,C$36*$B130)</f>
        <v>1.8545806355585321</v>
      </c>
      <c r="D45" s="314">
        <f t="shared" si="17"/>
        <v>1.8545806355585321</v>
      </c>
      <c r="E45" s="314">
        <f t="shared" si="17"/>
        <v>1.8545806355585321</v>
      </c>
      <c r="F45" s="314">
        <f t="shared" si="17"/>
        <v>1.8545806355585321</v>
      </c>
      <c r="G45" s="314">
        <f t="shared" si="17"/>
        <v>1.8545806355585321</v>
      </c>
      <c r="H45" s="314">
        <f t="shared" si="17"/>
        <v>2.1195207263526084</v>
      </c>
      <c r="I45" s="314">
        <f t="shared" si="17"/>
        <v>2.1195207263526084</v>
      </c>
      <c r="J45" s="314">
        <f t="shared" si="17"/>
        <v>2.1195207263526084</v>
      </c>
      <c r="K45" s="314">
        <f t="shared" si="17"/>
        <v>2.3844608171466843</v>
      </c>
      <c r="L45" s="314">
        <f t="shared" si="17"/>
        <v>2.3844608171466843</v>
      </c>
      <c r="M45" s="314">
        <f t="shared" si="17"/>
        <v>2.3844608171466843</v>
      </c>
      <c r="N45" s="314">
        <f t="shared" si="17"/>
        <v>2.6494009079407603</v>
      </c>
      <c r="O45" s="314">
        <f t="shared" si="17"/>
        <v>2.6494009079407603</v>
      </c>
      <c r="P45" s="314">
        <f t="shared" si="17"/>
        <v>2.6494009079407603</v>
      </c>
      <c r="Q45" s="314">
        <f t="shared" si="17"/>
        <v>2.6494009079407603</v>
      </c>
      <c r="R45" s="314">
        <f t="shared" si="17"/>
        <v>8</v>
      </c>
      <c r="S45" s="314">
        <f t="shared" si="17"/>
        <v>8</v>
      </c>
      <c r="T45" s="314">
        <f t="shared" si="17"/>
        <v>8</v>
      </c>
      <c r="U45" s="314">
        <f t="shared" si="17"/>
        <v>8</v>
      </c>
      <c r="V45" s="314">
        <f t="shared" si="17"/>
        <v>8</v>
      </c>
      <c r="W45" s="314">
        <f t="shared" si="17"/>
        <v>8</v>
      </c>
      <c r="X45" s="314">
        <f t="shared" si="17"/>
        <v>2.6494009079407603</v>
      </c>
      <c r="Y45" s="314">
        <f t="shared" si="17"/>
        <v>2.6494009079407603</v>
      </c>
      <c r="Z45" s="314">
        <f t="shared" si="17"/>
        <v>2.6494009079407603</v>
      </c>
      <c r="AA45" s="314">
        <f t="shared" si="17"/>
        <v>2.6494009079407603</v>
      </c>
      <c r="AB45" s="314">
        <f t="shared" si="17"/>
        <v>2.6494009079407603</v>
      </c>
      <c r="AC45" s="314">
        <f t="shared" si="17"/>
        <v>1.8545806355585321</v>
      </c>
      <c r="AD45" s="271"/>
      <c r="AE45" s="271"/>
    </row>
    <row r="46" spans="1:34" s="308" customFormat="1" ht="12.75" x14ac:dyDescent="0.2">
      <c r="A46" s="326" t="s">
        <v>134</v>
      </c>
      <c r="B46" s="314">
        <f t="shared" si="16"/>
        <v>4.0192304829947139</v>
      </c>
      <c r="C46" s="314">
        <f t="shared" si="16"/>
        <v>4.0192304829947139</v>
      </c>
      <c r="D46" s="314">
        <f t="shared" si="16"/>
        <v>4.0192304829947139</v>
      </c>
      <c r="E46" s="314">
        <f t="shared" si="16"/>
        <v>4.0192304829947139</v>
      </c>
      <c r="F46" s="314">
        <f t="shared" si="16"/>
        <v>4.0192304829947139</v>
      </c>
      <c r="G46" s="314">
        <f t="shared" si="16"/>
        <v>4.0192304829947139</v>
      </c>
      <c r="H46" s="314">
        <f t="shared" si="16"/>
        <v>4.5934062662796737</v>
      </c>
      <c r="I46" s="314">
        <f t="shared" si="16"/>
        <v>4.5934062662796737</v>
      </c>
      <c r="J46" s="314">
        <f t="shared" si="16"/>
        <v>4.5934062662796737</v>
      </c>
      <c r="K46" s="314">
        <f t="shared" si="16"/>
        <v>5.1675820495646327</v>
      </c>
      <c r="L46" s="314">
        <f t="shared" si="16"/>
        <v>5.1675820495646327</v>
      </c>
      <c r="M46" s="314">
        <f t="shared" si="16"/>
        <v>5.1675820495646327</v>
      </c>
      <c r="N46" s="314">
        <f t="shared" si="16"/>
        <v>5.7417578328495917</v>
      </c>
      <c r="O46" s="314">
        <f t="shared" si="16"/>
        <v>5.7417578328495917</v>
      </c>
      <c r="P46" s="314">
        <f t="shared" si="16"/>
        <v>5.7417578328495917</v>
      </c>
      <c r="Q46" s="314">
        <f t="shared" si="16"/>
        <v>5.7417578328495917</v>
      </c>
      <c r="R46" s="314">
        <f t="shared" si="16"/>
        <v>5.7417578328495917</v>
      </c>
      <c r="S46" s="314">
        <f t="shared" si="16"/>
        <v>5.7417578328495917</v>
      </c>
      <c r="T46" s="314">
        <f t="shared" si="16"/>
        <v>5.7417578328495917</v>
      </c>
      <c r="U46" s="314">
        <f t="shared" si="16"/>
        <v>5.7417578328495917</v>
      </c>
      <c r="V46" s="314">
        <f t="shared" si="16"/>
        <v>5.7417578328495917</v>
      </c>
      <c r="W46" s="314">
        <f t="shared" si="16"/>
        <v>5.7417578328495917</v>
      </c>
      <c r="X46" s="314">
        <f t="shared" si="16"/>
        <v>5.7417578328495917</v>
      </c>
      <c r="Y46" s="314">
        <f t="shared" si="16"/>
        <v>5.7417578328495917</v>
      </c>
      <c r="Z46" s="314">
        <f t="shared" si="16"/>
        <v>5.7417578328495917</v>
      </c>
      <c r="AA46" s="314">
        <f t="shared" si="16"/>
        <v>5.7417578328495917</v>
      </c>
      <c r="AB46" s="314">
        <f t="shared" si="16"/>
        <v>5.7417578328495917</v>
      </c>
      <c r="AC46" s="314">
        <f t="shared" si="16"/>
        <v>4.0192304829947139</v>
      </c>
      <c r="AD46" s="271"/>
      <c r="AE46" s="271"/>
    </row>
    <row r="47" spans="1:34" s="308" customFormat="1" ht="12.75" x14ac:dyDescent="0.2">
      <c r="A47" s="326" t="s">
        <v>135</v>
      </c>
      <c r="B47" s="314">
        <f>IF(B$13="Deploy",B$36,B$36*$B132)</f>
        <v>1.8545806355585321</v>
      </c>
      <c r="C47" s="314">
        <f t="shared" si="17"/>
        <v>1.8545806355585321</v>
      </c>
      <c r="D47" s="314">
        <f t="shared" si="17"/>
        <v>1.8545806355585321</v>
      </c>
      <c r="E47" s="314">
        <f t="shared" si="17"/>
        <v>1.8545806355585321</v>
      </c>
      <c r="F47" s="314">
        <f t="shared" si="17"/>
        <v>1.8545806355585321</v>
      </c>
      <c r="G47" s="314">
        <f t="shared" si="17"/>
        <v>1.8545806355585321</v>
      </c>
      <c r="H47" s="314">
        <f t="shared" si="17"/>
        <v>2.1195207263526084</v>
      </c>
      <c r="I47" s="314">
        <f t="shared" si="17"/>
        <v>2.1195207263526084</v>
      </c>
      <c r="J47" s="314">
        <f t="shared" si="17"/>
        <v>2.1195207263526084</v>
      </c>
      <c r="K47" s="314">
        <f t="shared" si="17"/>
        <v>2.3844608171466843</v>
      </c>
      <c r="L47" s="314">
        <f t="shared" si="17"/>
        <v>2.3844608171466843</v>
      </c>
      <c r="M47" s="314">
        <f t="shared" si="17"/>
        <v>2.3844608171466843</v>
      </c>
      <c r="N47" s="314">
        <f t="shared" si="17"/>
        <v>2.6494009079407603</v>
      </c>
      <c r="O47" s="314">
        <f t="shared" si="17"/>
        <v>2.6494009079407603</v>
      </c>
      <c r="P47" s="314">
        <f t="shared" si="17"/>
        <v>2.6494009079407603</v>
      </c>
      <c r="Q47" s="314">
        <f t="shared" si="17"/>
        <v>2.6494009079407603</v>
      </c>
      <c r="R47" s="314">
        <f t="shared" si="17"/>
        <v>8</v>
      </c>
      <c r="S47" s="314">
        <f t="shared" si="17"/>
        <v>8</v>
      </c>
      <c r="T47" s="314">
        <f t="shared" si="17"/>
        <v>8</v>
      </c>
      <c r="U47" s="314">
        <f t="shared" si="17"/>
        <v>8</v>
      </c>
      <c r="V47" s="314">
        <f t="shared" si="17"/>
        <v>8</v>
      </c>
      <c r="W47" s="314">
        <f t="shared" si="17"/>
        <v>8</v>
      </c>
      <c r="X47" s="314">
        <f t="shared" si="17"/>
        <v>2.6494009079407603</v>
      </c>
      <c r="Y47" s="314">
        <f t="shared" si="17"/>
        <v>2.6494009079407603</v>
      </c>
      <c r="Z47" s="314">
        <f t="shared" si="17"/>
        <v>2.6494009079407603</v>
      </c>
      <c r="AA47" s="314">
        <f t="shared" si="17"/>
        <v>2.6494009079407603</v>
      </c>
      <c r="AB47" s="314">
        <f t="shared" si="17"/>
        <v>2.6494009079407603</v>
      </c>
      <c r="AC47" s="314">
        <f t="shared" si="17"/>
        <v>1.8545806355585321</v>
      </c>
      <c r="AD47" s="271"/>
      <c r="AE47" s="271"/>
    </row>
    <row r="48" spans="1:34" s="308" customFormat="1" ht="12.75" x14ac:dyDescent="0.2">
      <c r="A48" s="326" t="s">
        <v>136</v>
      </c>
      <c r="B48" s="314">
        <f t="shared" si="16"/>
        <v>5.6</v>
      </c>
      <c r="C48" s="314">
        <f t="shared" si="16"/>
        <v>5.6</v>
      </c>
      <c r="D48" s="314">
        <f t="shared" si="16"/>
        <v>5.6</v>
      </c>
      <c r="E48" s="314">
        <f t="shared" si="16"/>
        <v>5.6</v>
      </c>
      <c r="F48" s="314">
        <f t="shared" si="16"/>
        <v>5.6</v>
      </c>
      <c r="G48" s="314">
        <f t="shared" si="16"/>
        <v>5.6</v>
      </c>
      <c r="H48" s="314">
        <f t="shared" si="16"/>
        <v>6.4</v>
      </c>
      <c r="I48" s="314">
        <f t="shared" si="16"/>
        <v>6.4</v>
      </c>
      <c r="J48" s="314">
        <f t="shared" si="16"/>
        <v>6.4</v>
      </c>
      <c r="K48" s="314">
        <f t="shared" si="16"/>
        <v>7.2</v>
      </c>
      <c r="L48" s="314">
        <f t="shared" si="16"/>
        <v>7.2</v>
      </c>
      <c r="M48" s="314">
        <f t="shared" si="16"/>
        <v>7.2</v>
      </c>
      <c r="N48" s="314">
        <f t="shared" si="16"/>
        <v>8</v>
      </c>
      <c r="O48" s="314">
        <f t="shared" si="16"/>
        <v>8</v>
      </c>
      <c r="P48" s="314">
        <f t="shared" si="16"/>
        <v>8</v>
      </c>
      <c r="Q48" s="314">
        <f t="shared" si="16"/>
        <v>8</v>
      </c>
      <c r="R48" s="314">
        <f t="shared" si="16"/>
        <v>8</v>
      </c>
      <c r="S48" s="314">
        <f t="shared" si="16"/>
        <v>8</v>
      </c>
      <c r="T48" s="314">
        <f t="shared" si="16"/>
        <v>8</v>
      </c>
      <c r="U48" s="314">
        <f t="shared" si="16"/>
        <v>8</v>
      </c>
      <c r="V48" s="314">
        <f t="shared" si="16"/>
        <v>8</v>
      </c>
      <c r="W48" s="314">
        <f t="shared" si="16"/>
        <v>8</v>
      </c>
      <c r="X48" s="314">
        <f t="shared" si="16"/>
        <v>8</v>
      </c>
      <c r="Y48" s="314">
        <f t="shared" si="16"/>
        <v>8</v>
      </c>
      <c r="Z48" s="314">
        <f t="shared" si="16"/>
        <v>8</v>
      </c>
      <c r="AA48" s="314">
        <f t="shared" si="16"/>
        <v>8</v>
      </c>
      <c r="AB48" s="314">
        <f t="shared" si="16"/>
        <v>8</v>
      </c>
      <c r="AC48" s="314">
        <f t="shared" si="16"/>
        <v>5.6</v>
      </c>
      <c r="AD48" s="271"/>
      <c r="AE48" s="271"/>
    </row>
    <row r="49" spans="1:34" s="308" customFormat="1" ht="12.75" x14ac:dyDescent="0.2">
      <c r="A49" s="265" t="s">
        <v>137</v>
      </c>
      <c r="B49" s="309"/>
      <c r="C49" s="310"/>
      <c r="D49" s="310"/>
      <c r="E49" s="310"/>
      <c r="F49" s="310"/>
      <c r="G49" s="310"/>
      <c r="H49" s="310"/>
      <c r="I49" s="310"/>
      <c r="J49" s="311"/>
      <c r="K49" s="311"/>
      <c r="L49" s="310"/>
      <c r="M49" s="310"/>
      <c r="N49" s="310"/>
      <c r="O49" s="310"/>
      <c r="P49" s="270"/>
      <c r="Q49" s="310"/>
      <c r="R49" s="310"/>
      <c r="S49" s="310"/>
      <c r="T49" s="310"/>
      <c r="U49" s="310"/>
      <c r="V49" s="310"/>
      <c r="W49" s="310"/>
      <c r="X49" s="310"/>
      <c r="Y49" s="310"/>
      <c r="Z49" s="310"/>
      <c r="AA49" s="310"/>
      <c r="AB49" s="310"/>
      <c r="AC49" s="96"/>
      <c r="AD49" s="273"/>
      <c r="AE49" s="271"/>
    </row>
    <row r="50" spans="1:34" x14ac:dyDescent="0.2">
      <c r="A50" s="47" t="s">
        <v>138</v>
      </c>
      <c r="B50" s="97">
        <v>5</v>
      </c>
      <c r="C50" s="97">
        <v>5</v>
      </c>
      <c r="D50" s="97">
        <v>5</v>
      </c>
      <c r="E50" s="97">
        <v>5</v>
      </c>
      <c r="F50" s="97">
        <v>5</v>
      </c>
      <c r="G50" s="97">
        <v>5</v>
      </c>
      <c r="H50" s="97">
        <v>6</v>
      </c>
      <c r="I50" s="97">
        <v>6</v>
      </c>
      <c r="J50" s="97">
        <v>6</v>
      </c>
      <c r="K50" s="97">
        <v>7</v>
      </c>
      <c r="L50" s="97">
        <v>7</v>
      </c>
      <c r="M50" s="97">
        <v>7</v>
      </c>
      <c r="N50" s="97">
        <v>8</v>
      </c>
      <c r="O50" s="97">
        <v>8</v>
      </c>
      <c r="P50" s="97">
        <v>8</v>
      </c>
      <c r="Q50" s="97">
        <v>8</v>
      </c>
      <c r="R50" s="97">
        <v>8</v>
      </c>
      <c r="S50" s="97">
        <v>8</v>
      </c>
      <c r="T50" s="97">
        <v>8</v>
      </c>
      <c r="U50" s="97">
        <v>8</v>
      </c>
      <c r="V50" s="97">
        <v>8</v>
      </c>
      <c r="W50" s="97">
        <v>8</v>
      </c>
      <c r="X50" s="97">
        <v>8</v>
      </c>
      <c r="Y50" s="97">
        <v>8</v>
      </c>
      <c r="Z50" s="97">
        <v>8</v>
      </c>
      <c r="AA50" s="97">
        <v>8</v>
      </c>
      <c r="AB50" s="342">
        <v>8</v>
      </c>
      <c r="AC50" s="96">
        <v>5</v>
      </c>
      <c r="AD50" s="48"/>
      <c r="AE50" s="48"/>
      <c r="AF50" s="48"/>
      <c r="AG50" s="48"/>
      <c r="AH50" s="48"/>
    </row>
    <row r="51" spans="1:34" x14ac:dyDescent="0.2">
      <c r="A51" s="47" t="s">
        <v>139</v>
      </c>
      <c r="B51" s="97">
        <f t="shared" ref="B51:AC51" si="18">ROUND(1*B50,2)</f>
        <v>5</v>
      </c>
      <c r="C51" s="97">
        <f t="shared" si="18"/>
        <v>5</v>
      </c>
      <c r="D51" s="97">
        <f t="shared" si="18"/>
        <v>5</v>
      </c>
      <c r="E51" s="97">
        <f t="shared" si="18"/>
        <v>5</v>
      </c>
      <c r="F51" s="97">
        <f t="shared" si="18"/>
        <v>5</v>
      </c>
      <c r="G51" s="97">
        <f t="shared" si="18"/>
        <v>5</v>
      </c>
      <c r="H51" s="97">
        <f t="shared" si="18"/>
        <v>6</v>
      </c>
      <c r="I51" s="97">
        <f t="shared" si="18"/>
        <v>6</v>
      </c>
      <c r="J51" s="97">
        <f t="shared" si="18"/>
        <v>6</v>
      </c>
      <c r="K51" s="97">
        <f t="shared" si="18"/>
        <v>7</v>
      </c>
      <c r="L51" s="97">
        <f t="shared" si="18"/>
        <v>7</v>
      </c>
      <c r="M51" s="97">
        <f t="shared" si="18"/>
        <v>7</v>
      </c>
      <c r="N51" s="97">
        <f t="shared" si="18"/>
        <v>8</v>
      </c>
      <c r="O51" s="97">
        <f t="shared" si="18"/>
        <v>8</v>
      </c>
      <c r="P51" s="97">
        <f t="shared" si="18"/>
        <v>8</v>
      </c>
      <c r="Q51" s="97">
        <f t="shared" si="18"/>
        <v>8</v>
      </c>
      <c r="R51" s="97">
        <f t="shared" si="18"/>
        <v>8</v>
      </c>
      <c r="S51" s="97">
        <f t="shared" si="18"/>
        <v>8</v>
      </c>
      <c r="T51" s="97">
        <f t="shared" si="18"/>
        <v>8</v>
      </c>
      <c r="U51" s="97">
        <f t="shared" si="18"/>
        <v>8</v>
      </c>
      <c r="V51" s="97">
        <f t="shared" si="18"/>
        <v>8</v>
      </c>
      <c r="W51" s="97">
        <f t="shared" si="18"/>
        <v>8</v>
      </c>
      <c r="X51" s="97">
        <f t="shared" si="18"/>
        <v>8</v>
      </c>
      <c r="Y51" s="97">
        <f t="shared" si="18"/>
        <v>8</v>
      </c>
      <c r="Z51" s="97">
        <f t="shared" si="18"/>
        <v>8</v>
      </c>
      <c r="AA51" s="97">
        <f t="shared" si="18"/>
        <v>8</v>
      </c>
      <c r="AB51" s="342">
        <f t="shared" si="18"/>
        <v>8</v>
      </c>
      <c r="AC51" s="96">
        <f t="shared" si="18"/>
        <v>5</v>
      </c>
      <c r="AF51" s="32"/>
      <c r="AG51" s="32"/>
      <c r="AH51" s="32"/>
    </row>
    <row r="52" spans="1:34" s="15" customFormat="1" x14ac:dyDescent="0.2">
      <c r="A52" s="43" t="s">
        <v>140</v>
      </c>
      <c r="B52" s="98">
        <v>0</v>
      </c>
      <c r="C52" s="98">
        <v>0</v>
      </c>
      <c r="D52" s="98">
        <v>0</v>
      </c>
      <c r="E52" s="98">
        <v>0</v>
      </c>
      <c r="F52" s="98">
        <v>0</v>
      </c>
      <c r="G52" s="98">
        <v>0</v>
      </c>
      <c r="H52" s="98">
        <v>0</v>
      </c>
      <c r="I52" s="98">
        <v>0</v>
      </c>
      <c r="J52" s="98">
        <v>0</v>
      </c>
      <c r="K52" s="98">
        <v>0</v>
      </c>
      <c r="L52" s="98">
        <v>0</v>
      </c>
      <c r="M52" s="98">
        <v>0</v>
      </c>
      <c r="N52" s="98">
        <v>0</v>
      </c>
      <c r="O52" s="98">
        <v>0</v>
      </c>
      <c r="P52" s="98">
        <v>0</v>
      </c>
      <c r="Q52" s="98">
        <v>0</v>
      </c>
      <c r="R52" s="98">
        <v>0</v>
      </c>
      <c r="S52" s="98">
        <v>0</v>
      </c>
      <c r="T52" s="98">
        <v>0</v>
      </c>
      <c r="U52" s="98">
        <v>0</v>
      </c>
      <c r="V52" s="98">
        <v>0</v>
      </c>
      <c r="W52" s="98">
        <v>0</v>
      </c>
      <c r="X52" s="98">
        <v>0</v>
      </c>
      <c r="Y52" s="98">
        <v>0</v>
      </c>
      <c r="Z52" s="98">
        <v>0</v>
      </c>
      <c r="AA52" s="98">
        <v>0</v>
      </c>
      <c r="AB52" s="343">
        <v>0</v>
      </c>
      <c r="AC52" s="98">
        <v>0</v>
      </c>
      <c r="AF52" s="32"/>
      <c r="AG52" s="32"/>
      <c r="AH52" s="32"/>
    </row>
    <row r="53" spans="1:34" s="15" customFormat="1" x14ac:dyDescent="0.2">
      <c r="A53" s="43" t="s">
        <v>141</v>
      </c>
      <c r="B53" s="99">
        <v>0</v>
      </c>
      <c r="C53" s="99">
        <v>0</v>
      </c>
      <c r="D53" s="99">
        <v>0</v>
      </c>
      <c r="E53" s="99">
        <v>0</v>
      </c>
      <c r="F53" s="99">
        <v>0</v>
      </c>
      <c r="G53" s="99">
        <v>0</v>
      </c>
      <c r="H53" s="99">
        <v>0</v>
      </c>
      <c r="I53" s="99">
        <v>0</v>
      </c>
      <c r="J53" s="99">
        <v>0</v>
      </c>
      <c r="K53" s="99">
        <v>0</v>
      </c>
      <c r="L53" s="99">
        <v>0</v>
      </c>
      <c r="M53" s="99">
        <v>0</v>
      </c>
      <c r="N53" s="99">
        <v>0</v>
      </c>
      <c r="O53" s="99">
        <v>0</v>
      </c>
      <c r="P53" s="99">
        <v>0</v>
      </c>
      <c r="Q53" s="99">
        <v>0</v>
      </c>
      <c r="R53" s="99">
        <v>0</v>
      </c>
      <c r="S53" s="99">
        <v>0</v>
      </c>
      <c r="T53" s="99">
        <v>0</v>
      </c>
      <c r="U53" s="99">
        <v>0</v>
      </c>
      <c r="V53" s="99">
        <v>0</v>
      </c>
      <c r="W53" s="99">
        <v>0</v>
      </c>
      <c r="X53" s="99">
        <v>0</v>
      </c>
      <c r="Y53" s="99">
        <v>0</v>
      </c>
      <c r="Z53" s="99">
        <v>0</v>
      </c>
      <c r="AA53" s="99">
        <v>0</v>
      </c>
      <c r="AB53" s="344">
        <v>0</v>
      </c>
      <c r="AC53" s="96">
        <v>0</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51"/>
      <c r="AF54" s="18"/>
      <c r="AG54" s="18"/>
      <c r="AH54" s="18"/>
    </row>
    <row r="55" spans="1:34" x14ac:dyDescent="0.2">
      <c r="A55" s="51" t="str">
        <f t="shared" ref="A55:A63" si="19">A85</f>
        <v>Pilot Upper Limit</v>
      </c>
      <c r="B55" s="35">
        <f>$B$85</f>
        <v>15</v>
      </c>
      <c r="C55" s="35">
        <f t="shared" ref="C55:AC55" si="20">$B$85</f>
        <v>15</v>
      </c>
      <c r="D55" s="35">
        <f t="shared" si="20"/>
        <v>15</v>
      </c>
      <c r="E55" s="35">
        <f t="shared" si="20"/>
        <v>15</v>
      </c>
      <c r="F55" s="35">
        <f t="shared" si="20"/>
        <v>15</v>
      </c>
      <c r="G55" s="35">
        <f t="shared" si="20"/>
        <v>15</v>
      </c>
      <c r="H55" s="35">
        <f t="shared" si="20"/>
        <v>15</v>
      </c>
      <c r="I55" s="35">
        <f t="shared" si="20"/>
        <v>15</v>
      </c>
      <c r="J55" s="35">
        <f t="shared" si="20"/>
        <v>15</v>
      </c>
      <c r="K55" s="35">
        <f t="shared" si="20"/>
        <v>15</v>
      </c>
      <c r="L55" s="35">
        <f t="shared" si="20"/>
        <v>15</v>
      </c>
      <c r="M55" s="35">
        <f t="shared" si="20"/>
        <v>15</v>
      </c>
      <c r="N55" s="35">
        <f t="shared" si="20"/>
        <v>15</v>
      </c>
      <c r="O55" s="35">
        <f t="shared" si="20"/>
        <v>15</v>
      </c>
      <c r="P55" s="35">
        <f t="shared" si="20"/>
        <v>15</v>
      </c>
      <c r="Q55" s="35">
        <f t="shared" si="20"/>
        <v>15</v>
      </c>
      <c r="R55" s="35">
        <f t="shared" si="20"/>
        <v>15</v>
      </c>
      <c r="S55" s="35">
        <f t="shared" si="20"/>
        <v>15</v>
      </c>
      <c r="T55" s="35">
        <f t="shared" si="20"/>
        <v>15</v>
      </c>
      <c r="U55" s="35">
        <f t="shared" si="20"/>
        <v>15</v>
      </c>
      <c r="V55" s="35">
        <f t="shared" si="20"/>
        <v>15</v>
      </c>
      <c r="W55" s="35">
        <f t="shared" si="20"/>
        <v>15</v>
      </c>
      <c r="X55" s="35">
        <f t="shared" si="20"/>
        <v>15</v>
      </c>
      <c r="Y55" s="35">
        <f t="shared" si="20"/>
        <v>15</v>
      </c>
      <c r="Z55" s="35">
        <f t="shared" si="20"/>
        <v>15</v>
      </c>
      <c r="AA55" s="35">
        <f t="shared" si="20"/>
        <v>15</v>
      </c>
      <c r="AB55" s="339">
        <f t="shared" si="20"/>
        <v>15</v>
      </c>
      <c r="AC55" s="115">
        <f t="shared" si="20"/>
        <v>15</v>
      </c>
    </row>
    <row r="56" spans="1:34" x14ac:dyDescent="0.2">
      <c r="A56" s="34" t="str">
        <f t="shared" si="19"/>
        <v>Pilot Lower Limit</v>
      </c>
      <c r="B56" s="33">
        <f>IF(B76&lt;80,11,IF(AND(B76&gt;=80,B76&lt;90),13,$B$86))</f>
        <v>11</v>
      </c>
      <c r="C56" s="33">
        <f t="shared" ref="C56:AC56" si="21">IF(C76&lt;80,11,IF(AND(C76&gt;=80,C76&lt;90),13,$B$86))</f>
        <v>11</v>
      </c>
      <c r="D56" s="33">
        <f t="shared" si="21"/>
        <v>11</v>
      </c>
      <c r="E56" s="33">
        <f t="shared" si="21"/>
        <v>11</v>
      </c>
      <c r="F56" s="33">
        <f t="shared" si="21"/>
        <v>11</v>
      </c>
      <c r="G56" s="33">
        <f t="shared" si="21"/>
        <v>11</v>
      </c>
      <c r="H56" s="33">
        <f t="shared" si="21"/>
        <v>11</v>
      </c>
      <c r="I56" s="33">
        <f t="shared" si="21"/>
        <v>11</v>
      </c>
      <c r="J56" s="33">
        <f t="shared" si="21"/>
        <v>11</v>
      </c>
      <c r="K56" s="33">
        <f t="shared" si="21"/>
        <v>11</v>
      </c>
      <c r="L56" s="33">
        <f t="shared" si="21"/>
        <v>13</v>
      </c>
      <c r="M56" s="33">
        <f t="shared" si="21"/>
        <v>13</v>
      </c>
      <c r="N56" s="33">
        <f t="shared" si="21"/>
        <v>13</v>
      </c>
      <c r="O56" s="33">
        <f t="shared" si="21"/>
        <v>13</v>
      </c>
      <c r="P56" s="33">
        <f t="shared" si="21"/>
        <v>13</v>
      </c>
      <c r="Q56" s="33">
        <f t="shared" si="21"/>
        <v>13</v>
      </c>
      <c r="R56" s="33">
        <f t="shared" si="21"/>
        <v>15</v>
      </c>
      <c r="S56" s="33">
        <f t="shared" si="21"/>
        <v>15</v>
      </c>
      <c r="T56" s="33">
        <f t="shared" si="21"/>
        <v>15</v>
      </c>
      <c r="U56" s="33">
        <f t="shared" si="21"/>
        <v>15</v>
      </c>
      <c r="V56" s="33">
        <f t="shared" si="21"/>
        <v>15</v>
      </c>
      <c r="W56" s="33">
        <f t="shared" si="21"/>
        <v>15</v>
      </c>
      <c r="X56" s="33">
        <f t="shared" si="21"/>
        <v>15</v>
      </c>
      <c r="Y56" s="33">
        <f t="shared" si="21"/>
        <v>15</v>
      </c>
      <c r="Z56" s="33">
        <f t="shared" si="21"/>
        <v>13</v>
      </c>
      <c r="AA56" s="33">
        <f t="shared" si="21"/>
        <v>13</v>
      </c>
      <c r="AB56" s="125">
        <f t="shared" si="21"/>
        <v>13</v>
      </c>
      <c r="AC56" s="33">
        <f t="shared" si="21"/>
        <v>11</v>
      </c>
    </row>
    <row r="57" spans="1:34" x14ac:dyDescent="0.2">
      <c r="A57" s="34" t="str">
        <f t="shared" si="19"/>
        <v>&gt; L4 Pilots / Crews</v>
      </c>
      <c r="B57" s="33">
        <f t="shared" ref="B57:AC57" si="22">ROUNDUP(IF(B$13="Deploy",MAX((B$79/100)*$B87,$B87),(B$79/100)*$B87),0)</f>
        <v>2</v>
      </c>
      <c r="C57" s="33">
        <f t="shared" si="22"/>
        <v>2</v>
      </c>
      <c r="D57" s="33">
        <f t="shared" si="22"/>
        <v>2</v>
      </c>
      <c r="E57" s="33">
        <f t="shared" si="22"/>
        <v>2</v>
      </c>
      <c r="F57" s="33">
        <f t="shared" si="22"/>
        <v>2</v>
      </c>
      <c r="G57" s="33">
        <f t="shared" si="22"/>
        <v>2</v>
      </c>
      <c r="H57" s="33">
        <f t="shared" si="22"/>
        <v>3</v>
      </c>
      <c r="I57" s="33">
        <f t="shared" si="22"/>
        <v>3</v>
      </c>
      <c r="J57" s="33">
        <f t="shared" si="22"/>
        <v>4</v>
      </c>
      <c r="K57" s="33">
        <f t="shared" si="22"/>
        <v>4</v>
      </c>
      <c r="L57" s="33">
        <f t="shared" si="22"/>
        <v>4</v>
      </c>
      <c r="M57" s="33">
        <f t="shared" si="22"/>
        <v>5</v>
      </c>
      <c r="N57" s="33">
        <f t="shared" si="22"/>
        <v>5</v>
      </c>
      <c r="O57" s="33">
        <f t="shared" si="22"/>
        <v>5</v>
      </c>
      <c r="P57" s="33">
        <f t="shared" si="22"/>
        <v>5</v>
      </c>
      <c r="Q57" s="33">
        <f t="shared" si="22"/>
        <v>5</v>
      </c>
      <c r="R57" s="33">
        <f t="shared" si="22"/>
        <v>5</v>
      </c>
      <c r="S57" s="33">
        <f t="shared" si="22"/>
        <v>5</v>
      </c>
      <c r="T57" s="33">
        <f t="shared" si="22"/>
        <v>5</v>
      </c>
      <c r="U57" s="33">
        <f t="shared" si="22"/>
        <v>5</v>
      </c>
      <c r="V57" s="33">
        <f t="shared" si="22"/>
        <v>5</v>
      </c>
      <c r="W57" s="33">
        <f t="shared" si="22"/>
        <v>5</v>
      </c>
      <c r="X57" s="33">
        <f t="shared" si="22"/>
        <v>5</v>
      </c>
      <c r="Y57" s="33">
        <f t="shared" si="22"/>
        <v>5</v>
      </c>
      <c r="Z57" s="33">
        <f t="shared" si="22"/>
        <v>5</v>
      </c>
      <c r="AA57" s="33">
        <f t="shared" si="22"/>
        <v>5</v>
      </c>
      <c r="AB57" s="125">
        <f t="shared" si="22"/>
        <v>5</v>
      </c>
      <c r="AC57" s="33">
        <f t="shared" si="22"/>
        <v>2</v>
      </c>
    </row>
    <row r="58" spans="1:34" x14ac:dyDescent="0.2">
      <c r="A58" s="34" t="str">
        <f t="shared" si="19"/>
        <v>&gt; L3 Pilots / Crews</v>
      </c>
      <c r="B58" s="33">
        <f t="shared" ref="B58:AC58" si="23">ROUNDUP(IF(B$13="Deploy",MAX((B$79/100)*$B88,$B88),(B$79/100)*$B88),0)</f>
        <v>3</v>
      </c>
      <c r="C58" s="33">
        <f t="shared" si="23"/>
        <v>3</v>
      </c>
      <c r="D58" s="33">
        <f t="shared" si="23"/>
        <v>3</v>
      </c>
      <c r="E58" s="33">
        <f t="shared" si="23"/>
        <v>3</v>
      </c>
      <c r="F58" s="33">
        <f t="shared" si="23"/>
        <v>3</v>
      </c>
      <c r="G58" s="33">
        <f t="shared" si="23"/>
        <v>3</v>
      </c>
      <c r="H58" s="33">
        <f t="shared" si="23"/>
        <v>4</v>
      </c>
      <c r="I58" s="33">
        <f t="shared" si="23"/>
        <v>4</v>
      </c>
      <c r="J58" s="33">
        <f t="shared" si="23"/>
        <v>5</v>
      </c>
      <c r="K58" s="33">
        <f t="shared" si="23"/>
        <v>5</v>
      </c>
      <c r="L58" s="33">
        <f t="shared" si="23"/>
        <v>6</v>
      </c>
      <c r="M58" s="33">
        <f t="shared" si="23"/>
        <v>6</v>
      </c>
      <c r="N58" s="33">
        <f t="shared" si="23"/>
        <v>6</v>
      </c>
      <c r="O58" s="33">
        <f t="shared" si="23"/>
        <v>6</v>
      </c>
      <c r="P58" s="33">
        <f t="shared" si="23"/>
        <v>6</v>
      </c>
      <c r="Q58" s="33">
        <f t="shared" si="23"/>
        <v>6</v>
      </c>
      <c r="R58" s="33">
        <f t="shared" si="23"/>
        <v>7</v>
      </c>
      <c r="S58" s="33">
        <f t="shared" si="23"/>
        <v>7</v>
      </c>
      <c r="T58" s="33">
        <f t="shared" si="23"/>
        <v>7</v>
      </c>
      <c r="U58" s="33">
        <f t="shared" si="23"/>
        <v>7</v>
      </c>
      <c r="V58" s="33">
        <f t="shared" si="23"/>
        <v>7</v>
      </c>
      <c r="W58" s="33">
        <f t="shared" si="23"/>
        <v>7</v>
      </c>
      <c r="X58" s="33">
        <f t="shared" si="23"/>
        <v>7</v>
      </c>
      <c r="Y58" s="33">
        <f t="shared" si="23"/>
        <v>7</v>
      </c>
      <c r="Z58" s="33">
        <f t="shared" si="23"/>
        <v>6</v>
      </c>
      <c r="AA58" s="33">
        <f t="shared" si="23"/>
        <v>6</v>
      </c>
      <c r="AB58" s="125">
        <f t="shared" si="23"/>
        <v>6</v>
      </c>
      <c r="AC58" s="33">
        <f t="shared" si="23"/>
        <v>3</v>
      </c>
    </row>
    <row r="59" spans="1:34" s="21" customFormat="1" x14ac:dyDescent="0.2">
      <c r="A59" s="34" t="str">
        <f t="shared" si="19"/>
        <v>&gt; L2 Pilots / Crews</v>
      </c>
      <c r="B59" s="33">
        <f t="shared" ref="B59:AC59" si="24">ROUNDUP(IF(B$13="Deploy",MAX((B$79/100)*$B89,$B89),(B$79/100)*$B89),0)</f>
        <v>5</v>
      </c>
      <c r="C59" s="33">
        <f t="shared" si="24"/>
        <v>5</v>
      </c>
      <c r="D59" s="33">
        <f t="shared" si="24"/>
        <v>5</v>
      </c>
      <c r="E59" s="33">
        <f t="shared" si="24"/>
        <v>5</v>
      </c>
      <c r="F59" s="33">
        <f t="shared" si="24"/>
        <v>5</v>
      </c>
      <c r="G59" s="33">
        <f t="shared" si="24"/>
        <v>5</v>
      </c>
      <c r="H59" s="33">
        <f t="shared" si="24"/>
        <v>6</v>
      </c>
      <c r="I59" s="33">
        <f t="shared" si="24"/>
        <v>7</v>
      </c>
      <c r="J59" s="33">
        <f t="shared" si="24"/>
        <v>8</v>
      </c>
      <c r="K59" s="33">
        <f t="shared" si="24"/>
        <v>8</v>
      </c>
      <c r="L59" s="33">
        <f t="shared" si="24"/>
        <v>9</v>
      </c>
      <c r="M59" s="33">
        <f t="shared" si="24"/>
        <v>11</v>
      </c>
      <c r="N59" s="33">
        <f t="shared" si="24"/>
        <v>11</v>
      </c>
      <c r="O59" s="33">
        <f t="shared" si="24"/>
        <v>11</v>
      </c>
      <c r="P59" s="33">
        <f t="shared" si="24"/>
        <v>11</v>
      </c>
      <c r="Q59" s="33">
        <f t="shared" si="24"/>
        <v>11</v>
      </c>
      <c r="R59" s="33">
        <f t="shared" si="24"/>
        <v>12</v>
      </c>
      <c r="S59" s="33">
        <f t="shared" si="24"/>
        <v>12</v>
      </c>
      <c r="T59" s="33">
        <f t="shared" si="24"/>
        <v>12</v>
      </c>
      <c r="U59" s="33">
        <f t="shared" si="24"/>
        <v>12</v>
      </c>
      <c r="V59" s="33">
        <f t="shared" si="24"/>
        <v>12</v>
      </c>
      <c r="W59" s="33">
        <f t="shared" si="24"/>
        <v>12</v>
      </c>
      <c r="X59" s="33">
        <f t="shared" si="24"/>
        <v>12</v>
      </c>
      <c r="Y59" s="33">
        <f t="shared" si="24"/>
        <v>11</v>
      </c>
      <c r="Z59" s="33">
        <f t="shared" si="24"/>
        <v>11</v>
      </c>
      <c r="AA59" s="33">
        <f t="shared" si="24"/>
        <v>11</v>
      </c>
      <c r="AB59" s="125">
        <f t="shared" si="24"/>
        <v>10</v>
      </c>
      <c r="AC59" s="33">
        <f t="shared" si="24"/>
        <v>5</v>
      </c>
    </row>
    <row r="60" spans="1:34" x14ac:dyDescent="0.2">
      <c r="A60" s="34" t="str">
        <f t="shared" si="19"/>
        <v>&gt; L1 Pilots / Crews</v>
      </c>
      <c r="B60" s="33">
        <f t="shared" ref="B60:AC60" si="25">ROUNDUP(IF(B$13="Deploy",MAX((B$79/100)*$B90,$B90),(B$79/100)*$B90),0)</f>
        <v>6</v>
      </c>
      <c r="C60" s="33">
        <f t="shared" si="25"/>
        <v>6</v>
      </c>
      <c r="D60" s="33">
        <f t="shared" si="25"/>
        <v>6</v>
      </c>
      <c r="E60" s="33">
        <f t="shared" si="25"/>
        <v>6</v>
      </c>
      <c r="F60" s="33">
        <f t="shared" si="25"/>
        <v>6</v>
      </c>
      <c r="G60" s="33">
        <f t="shared" si="25"/>
        <v>6</v>
      </c>
      <c r="H60" s="33">
        <f t="shared" si="25"/>
        <v>7</v>
      </c>
      <c r="I60" s="33">
        <f t="shared" si="25"/>
        <v>9</v>
      </c>
      <c r="J60" s="33">
        <f t="shared" si="25"/>
        <v>10</v>
      </c>
      <c r="K60" s="33">
        <f t="shared" si="25"/>
        <v>10</v>
      </c>
      <c r="L60" s="33">
        <f t="shared" si="25"/>
        <v>12</v>
      </c>
      <c r="M60" s="33">
        <f t="shared" si="25"/>
        <v>13</v>
      </c>
      <c r="N60" s="33">
        <f t="shared" si="25"/>
        <v>13</v>
      </c>
      <c r="O60" s="33">
        <f t="shared" si="25"/>
        <v>13</v>
      </c>
      <c r="P60" s="33">
        <f t="shared" si="25"/>
        <v>13</v>
      </c>
      <c r="Q60" s="33">
        <f t="shared" si="25"/>
        <v>13</v>
      </c>
      <c r="R60" s="33">
        <f t="shared" si="25"/>
        <v>15</v>
      </c>
      <c r="S60" s="33">
        <f t="shared" si="25"/>
        <v>15</v>
      </c>
      <c r="T60" s="33">
        <f t="shared" si="25"/>
        <v>15</v>
      </c>
      <c r="U60" s="33">
        <f t="shared" si="25"/>
        <v>15</v>
      </c>
      <c r="V60" s="33">
        <f t="shared" si="25"/>
        <v>15</v>
      </c>
      <c r="W60" s="33">
        <f t="shared" si="25"/>
        <v>15</v>
      </c>
      <c r="X60" s="33">
        <f t="shared" si="25"/>
        <v>15</v>
      </c>
      <c r="Y60" s="33">
        <f t="shared" si="25"/>
        <v>14</v>
      </c>
      <c r="Z60" s="33">
        <f t="shared" si="25"/>
        <v>13</v>
      </c>
      <c r="AA60" s="33">
        <f t="shared" si="25"/>
        <v>13</v>
      </c>
      <c r="AB60" s="125">
        <f t="shared" si="25"/>
        <v>13</v>
      </c>
      <c r="AC60" s="33">
        <f t="shared" si="25"/>
        <v>6</v>
      </c>
    </row>
    <row r="61" spans="1:34" x14ac:dyDescent="0.2">
      <c r="A61" s="34" t="str">
        <f t="shared" si="19"/>
        <v>NVG Quals</v>
      </c>
      <c r="B61" s="33">
        <f t="shared" ref="B61:AB61" si="26">ROUNDUP(IF(B$13="Deploy",MAX((B$79/100)*$B91,$B91),(B$79/100)*$B91),0)</f>
        <v>5</v>
      </c>
      <c r="C61" s="33">
        <f t="shared" si="26"/>
        <v>5</v>
      </c>
      <c r="D61" s="33">
        <f t="shared" si="26"/>
        <v>5</v>
      </c>
      <c r="E61" s="33">
        <f t="shared" si="26"/>
        <v>5</v>
      </c>
      <c r="F61" s="33">
        <f t="shared" si="26"/>
        <v>5</v>
      </c>
      <c r="G61" s="33">
        <f t="shared" si="26"/>
        <v>5</v>
      </c>
      <c r="H61" s="33">
        <f t="shared" si="26"/>
        <v>6</v>
      </c>
      <c r="I61" s="33">
        <f t="shared" si="26"/>
        <v>7</v>
      </c>
      <c r="J61" s="33">
        <f t="shared" si="26"/>
        <v>8</v>
      </c>
      <c r="K61" s="33">
        <f t="shared" si="26"/>
        <v>8</v>
      </c>
      <c r="L61" s="33">
        <f t="shared" si="26"/>
        <v>9</v>
      </c>
      <c r="M61" s="33">
        <f t="shared" si="26"/>
        <v>11</v>
      </c>
      <c r="N61" s="33">
        <f t="shared" si="26"/>
        <v>11</v>
      </c>
      <c r="O61" s="33">
        <f t="shared" si="26"/>
        <v>11</v>
      </c>
      <c r="P61" s="33">
        <f t="shared" si="26"/>
        <v>11</v>
      </c>
      <c r="Q61" s="33">
        <f t="shared" si="26"/>
        <v>11</v>
      </c>
      <c r="R61" s="33">
        <f t="shared" si="26"/>
        <v>12</v>
      </c>
      <c r="S61" s="33">
        <f t="shared" si="26"/>
        <v>12</v>
      </c>
      <c r="T61" s="33">
        <f t="shared" si="26"/>
        <v>12</v>
      </c>
      <c r="U61" s="33">
        <f t="shared" si="26"/>
        <v>12</v>
      </c>
      <c r="V61" s="33">
        <f t="shared" si="26"/>
        <v>12</v>
      </c>
      <c r="W61" s="33">
        <f t="shared" si="26"/>
        <v>12</v>
      </c>
      <c r="X61" s="33">
        <f t="shared" si="26"/>
        <v>12</v>
      </c>
      <c r="Y61" s="33">
        <f t="shared" si="26"/>
        <v>11</v>
      </c>
      <c r="Z61" s="33">
        <f t="shared" si="26"/>
        <v>11</v>
      </c>
      <c r="AA61" s="33">
        <f t="shared" si="26"/>
        <v>11</v>
      </c>
      <c r="AB61" s="125">
        <f t="shared" si="26"/>
        <v>10</v>
      </c>
      <c r="AC61" s="33">
        <v>0</v>
      </c>
    </row>
    <row r="62" spans="1:34" x14ac:dyDescent="0.2">
      <c r="A62" s="34" t="str">
        <f t="shared" si="19"/>
        <v>JMPS SME</v>
      </c>
      <c r="B62" s="33">
        <f t="shared" ref="B62:AB62" si="27">ROUNDUP(IF(B$13="Deploy",MAX((B$79/100)*$B92,$B92),(B$79/100)*$B92),0)</f>
        <v>2</v>
      </c>
      <c r="C62" s="33">
        <f t="shared" si="27"/>
        <v>2</v>
      </c>
      <c r="D62" s="33">
        <f t="shared" si="27"/>
        <v>2</v>
      </c>
      <c r="E62" s="33">
        <f t="shared" si="27"/>
        <v>2</v>
      </c>
      <c r="F62" s="33">
        <f t="shared" si="27"/>
        <v>2</v>
      </c>
      <c r="G62" s="33">
        <f t="shared" si="27"/>
        <v>2</v>
      </c>
      <c r="H62" s="33">
        <f t="shared" si="27"/>
        <v>2</v>
      </c>
      <c r="I62" s="33">
        <f t="shared" si="27"/>
        <v>2</v>
      </c>
      <c r="J62" s="33">
        <f t="shared" si="27"/>
        <v>2</v>
      </c>
      <c r="K62" s="33">
        <f t="shared" si="27"/>
        <v>2</v>
      </c>
      <c r="L62" s="33">
        <f t="shared" si="27"/>
        <v>3</v>
      </c>
      <c r="M62" s="33">
        <f t="shared" si="27"/>
        <v>3</v>
      </c>
      <c r="N62" s="33">
        <f t="shared" si="27"/>
        <v>3</v>
      </c>
      <c r="O62" s="33">
        <f t="shared" si="27"/>
        <v>3</v>
      </c>
      <c r="P62" s="33">
        <f t="shared" si="27"/>
        <v>3</v>
      </c>
      <c r="Q62" s="33">
        <f t="shared" si="27"/>
        <v>3</v>
      </c>
      <c r="R62" s="33">
        <f t="shared" si="27"/>
        <v>3</v>
      </c>
      <c r="S62" s="33">
        <f t="shared" si="27"/>
        <v>3</v>
      </c>
      <c r="T62" s="33">
        <f t="shared" si="27"/>
        <v>3</v>
      </c>
      <c r="U62" s="33">
        <f t="shared" si="27"/>
        <v>3</v>
      </c>
      <c r="V62" s="33">
        <f t="shared" si="27"/>
        <v>3</v>
      </c>
      <c r="W62" s="33">
        <f t="shared" si="27"/>
        <v>3</v>
      </c>
      <c r="X62" s="33">
        <f t="shared" si="27"/>
        <v>3</v>
      </c>
      <c r="Y62" s="33">
        <f t="shared" si="27"/>
        <v>3</v>
      </c>
      <c r="Z62" s="33">
        <f t="shared" si="27"/>
        <v>3</v>
      </c>
      <c r="AA62" s="33">
        <f t="shared" si="27"/>
        <v>3</v>
      </c>
      <c r="AB62" s="125">
        <f t="shared" si="27"/>
        <v>3</v>
      </c>
      <c r="AC62" s="33">
        <v>0</v>
      </c>
    </row>
    <row r="63" spans="1:34" x14ac:dyDescent="0.2">
      <c r="A63" s="34" t="str">
        <f t="shared" si="19"/>
        <v>CVW Strike Leads</v>
      </c>
      <c r="B63" s="33">
        <f t="shared" ref="B63:AB63" si="28">ROUNDUP(IF(B$13="Deploy",MAX((B$79/100)*$B93,$B93),(B$79/100)*$B93),0)</f>
        <v>2</v>
      </c>
      <c r="C63" s="33">
        <f t="shared" si="28"/>
        <v>2</v>
      </c>
      <c r="D63" s="33">
        <f t="shared" si="28"/>
        <v>2</v>
      </c>
      <c r="E63" s="33">
        <f t="shared" si="28"/>
        <v>2</v>
      </c>
      <c r="F63" s="33">
        <f t="shared" si="28"/>
        <v>2</v>
      </c>
      <c r="G63" s="33">
        <f t="shared" si="28"/>
        <v>2</v>
      </c>
      <c r="H63" s="33">
        <f t="shared" si="28"/>
        <v>2</v>
      </c>
      <c r="I63" s="33">
        <f t="shared" si="28"/>
        <v>2</v>
      </c>
      <c r="J63" s="33">
        <f t="shared" si="28"/>
        <v>2</v>
      </c>
      <c r="K63" s="33">
        <f t="shared" si="28"/>
        <v>2</v>
      </c>
      <c r="L63" s="33">
        <f t="shared" si="28"/>
        <v>3</v>
      </c>
      <c r="M63" s="33">
        <f t="shared" si="28"/>
        <v>3</v>
      </c>
      <c r="N63" s="33">
        <f t="shared" si="28"/>
        <v>3</v>
      </c>
      <c r="O63" s="33">
        <f t="shared" si="28"/>
        <v>3</v>
      </c>
      <c r="P63" s="33">
        <f t="shared" si="28"/>
        <v>3</v>
      </c>
      <c r="Q63" s="33">
        <f t="shared" si="28"/>
        <v>3</v>
      </c>
      <c r="R63" s="33">
        <f t="shared" si="28"/>
        <v>3</v>
      </c>
      <c r="S63" s="33">
        <f t="shared" si="28"/>
        <v>3</v>
      </c>
      <c r="T63" s="33">
        <f t="shared" si="28"/>
        <v>3</v>
      </c>
      <c r="U63" s="33">
        <f t="shared" si="28"/>
        <v>3</v>
      </c>
      <c r="V63" s="33">
        <f t="shared" si="28"/>
        <v>3</v>
      </c>
      <c r="W63" s="33">
        <f t="shared" si="28"/>
        <v>3</v>
      </c>
      <c r="X63" s="33">
        <f t="shared" si="28"/>
        <v>3</v>
      </c>
      <c r="Y63" s="33">
        <f t="shared" si="28"/>
        <v>3</v>
      </c>
      <c r="Z63" s="33">
        <f t="shared" si="28"/>
        <v>3</v>
      </c>
      <c r="AA63" s="33">
        <f t="shared" si="28"/>
        <v>3</v>
      </c>
      <c r="AB63" s="125">
        <f t="shared" si="28"/>
        <v>3</v>
      </c>
      <c r="AC63" s="33">
        <v>0</v>
      </c>
    </row>
    <row r="64" spans="1:34" x14ac:dyDescent="0.2">
      <c r="A64" s="34" t="str">
        <f>A94</f>
        <v>Required Skilled Crews</v>
      </c>
      <c r="B64" s="33">
        <f t="shared" ref="B64:AB64" si="29">ROUNDUP(IF(B$13="Deploy",MAX((B$79/100)*$B94,$B94),(B$79/100)*$B94),0)</f>
        <v>5</v>
      </c>
      <c r="C64" s="33">
        <f t="shared" si="29"/>
        <v>5</v>
      </c>
      <c r="D64" s="33">
        <f t="shared" si="29"/>
        <v>5</v>
      </c>
      <c r="E64" s="33">
        <f t="shared" si="29"/>
        <v>5</v>
      </c>
      <c r="F64" s="33">
        <f t="shared" si="29"/>
        <v>5</v>
      </c>
      <c r="G64" s="33">
        <f t="shared" si="29"/>
        <v>5</v>
      </c>
      <c r="H64" s="33">
        <f t="shared" si="29"/>
        <v>6</v>
      </c>
      <c r="I64" s="33">
        <f t="shared" si="29"/>
        <v>7</v>
      </c>
      <c r="J64" s="33">
        <f t="shared" si="29"/>
        <v>8</v>
      </c>
      <c r="K64" s="33">
        <f t="shared" si="29"/>
        <v>8</v>
      </c>
      <c r="L64" s="33">
        <f t="shared" si="29"/>
        <v>9</v>
      </c>
      <c r="M64" s="33">
        <f t="shared" si="29"/>
        <v>11</v>
      </c>
      <c r="N64" s="33">
        <f t="shared" si="29"/>
        <v>11</v>
      </c>
      <c r="O64" s="33">
        <f t="shared" si="29"/>
        <v>11</v>
      </c>
      <c r="P64" s="33">
        <f t="shared" si="29"/>
        <v>11</v>
      </c>
      <c r="Q64" s="33">
        <f t="shared" si="29"/>
        <v>11</v>
      </c>
      <c r="R64" s="33">
        <f t="shared" si="29"/>
        <v>12</v>
      </c>
      <c r="S64" s="33">
        <f t="shared" si="29"/>
        <v>12</v>
      </c>
      <c r="T64" s="33">
        <f t="shared" si="29"/>
        <v>12</v>
      </c>
      <c r="U64" s="33">
        <f t="shared" si="29"/>
        <v>12</v>
      </c>
      <c r="V64" s="33">
        <f t="shared" si="29"/>
        <v>12</v>
      </c>
      <c r="W64" s="33">
        <f t="shared" si="29"/>
        <v>12</v>
      </c>
      <c r="X64" s="33">
        <f t="shared" si="29"/>
        <v>12</v>
      </c>
      <c r="Y64" s="33">
        <f t="shared" si="29"/>
        <v>11</v>
      </c>
      <c r="Z64" s="33">
        <f t="shared" si="29"/>
        <v>11</v>
      </c>
      <c r="AA64" s="33">
        <f t="shared" si="29"/>
        <v>11</v>
      </c>
      <c r="AB64" s="125">
        <f t="shared" si="29"/>
        <v>10</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6">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15"/>
      <c r="D70" s="15"/>
    </row>
    <row r="71" spans="1:47" x14ac:dyDescent="0.2">
      <c r="B71" s="15"/>
      <c r="C71" s="15"/>
      <c r="D71" s="15"/>
    </row>
    <row r="72" spans="1:47" ht="12.75" thickBot="1" x14ac:dyDescent="0.25">
      <c r="A72" s="32"/>
      <c r="B72" s="15"/>
      <c r="C72" s="15"/>
      <c r="D72" s="15"/>
      <c r="AC72" s="21"/>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0">MIN(100,B76+$B$80)</f>
        <v>45.901136923127005</v>
      </c>
      <c r="C74" s="28">
        <f t="shared" si="30"/>
        <v>45.901136923127005</v>
      </c>
      <c r="D74" s="28">
        <f t="shared" si="30"/>
        <v>45.901136923127005</v>
      </c>
      <c r="E74" s="28">
        <f t="shared" si="30"/>
        <v>45.901136923127005</v>
      </c>
      <c r="F74" s="28">
        <f t="shared" si="30"/>
        <v>45.901136923127005</v>
      </c>
      <c r="G74" s="28">
        <f t="shared" si="30"/>
        <v>53.901136923127005</v>
      </c>
      <c r="H74" s="28">
        <f t="shared" si="30"/>
        <v>55.901136923127005</v>
      </c>
      <c r="I74" s="28">
        <f t="shared" si="30"/>
        <v>55.901136923127005</v>
      </c>
      <c r="J74" s="28">
        <f t="shared" si="30"/>
        <v>65.901136923127012</v>
      </c>
      <c r="K74" s="28">
        <f t="shared" si="30"/>
        <v>90.901136923127012</v>
      </c>
      <c r="L74" s="28">
        <f t="shared" si="30"/>
        <v>100</v>
      </c>
      <c r="M74" s="28">
        <f t="shared" si="30"/>
        <v>100</v>
      </c>
      <c r="N74" s="28">
        <f t="shared" si="30"/>
        <v>100</v>
      </c>
      <c r="O74" s="28">
        <f t="shared" si="30"/>
        <v>100</v>
      </c>
      <c r="P74" s="28">
        <f t="shared" si="30"/>
        <v>100</v>
      </c>
      <c r="Q74" s="28">
        <f t="shared" si="30"/>
        <v>100</v>
      </c>
      <c r="R74" s="28">
        <f t="shared" si="30"/>
        <v>100</v>
      </c>
      <c r="S74" s="28">
        <f t="shared" si="30"/>
        <v>100</v>
      </c>
      <c r="T74" s="28">
        <f t="shared" si="30"/>
        <v>100</v>
      </c>
      <c r="U74" s="28">
        <f t="shared" si="30"/>
        <v>100</v>
      </c>
      <c r="V74" s="28">
        <f t="shared" si="30"/>
        <v>100</v>
      </c>
      <c r="W74" s="28">
        <f t="shared" si="30"/>
        <v>100</v>
      </c>
      <c r="X74" s="28">
        <f t="shared" si="30"/>
        <v>100</v>
      </c>
      <c r="Y74" s="28">
        <f t="shared" si="30"/>
        <v>100</v>
      </c>
      <c r="Z74" s="28">
        <f t="shared" si="30"/>
        <v>100</v>
      </c>
      <c r="AA74" s="28">
        <f t="shared" si="30"/>
        <v>100</v>
      </c>
      <c r="AB74" s="27">
        <f t="shared" si="30"/>
        <v>100</v>
      </c>
      <c r="AC74" s="129">
        <f>MIN(100,AC76+$B$80)</f>
        <v>45.901136923127005</v>
      </c>
      <c r="AD74" s="21"/>
      <c r="AE74" s="21"/>
      <c r="AF74" s="20"/>
      <c r="AG74" s="19"/>
      <c r="AH74" s="18"/>
      <c r="AI74" s="2"/>
      <c r="AJ74" s="2"/>
    </row>
    <row r="75" spans="1:47" x14ac:dyDescent="0.2">
      <c r="A75" s="29" t="s">
        <v>149</v>
      </c>
      <c r="B75" s="28">
        <f t="shared" ref="B75:AB75" si="31">MIN(100,B76+$B$81)</f>
        <v>27.950568461563503</v>
      </c>
      <c r="C75" s="28">
        <f t="shared" si="31"/>
        <v>27.950568461563503</v>
      </c>
      <c r="D75" s="28">
        <f t="shared" si="31"/>
        <v>27.950568461563503</v>
      </c>
      <c r="E75" s="28">
        <f t="shared" si="31"/>
        <v>27.950568461563503</v>
      </c>
      <c r="F75" s="28">
        <f t="shared" si="31"/>
        <v>27.950568461563503</v>
      </c>
      <c r="G75" s="28">
        <f t="shared" si="31"/>
        <v>35.950568461563506</v>
      </c>
      <c r="H75" s="28">
        <f t="shared" si="31"/>
        <v>37.950568461563506</v>
      </c>
      <c r="I75" s="28">
        <f t="shared" si="31"/>
        <v>37.950568461563506</v>
      </c>
      <c r="J75" s="28">
        <f t="shared" si="31"/>
        <v>47.950568461563506</v>
      </c>
      <c r="K75" s="28">
        <f t="shared" si="31"/>
        <v>72.950568461563506</v>
      </c>
      <c r="L75" s="28">
        <f t="shared" si="31"/>
        <v>97.950568461563506</v>
      </c>
      <c r="M75" s="28">
        <f t="shared" si="31"/>
        <v>100</v>
      </c>
      <c r="N75" s="28">
        <f t="shared" si="31"/>
        <v>100</v>
      </c>
      <c r="O75" s="28">
        <f t="shared" si="31"/>
        <v>100</v>
      </c>
      <c r="P75" s="28">
        <f t="shared" si="31"/>
        <v>100</v>
      </c>
      <c r="Q75" s="28">
        <f t="shared" si="31"/>
        <v>100</v>
      </c>
      <c r="R75" s="28">
        <f t="shared" si="31"/>
        <v>100</v>
      </c>
      <c r="S75" s="28">
        <f t="shared" si="31"/>
        <v>100</v>
      </c>
      <c r="T75" s="28">
        <f t="shared" si="31"/>
        <v>100</v>
      </c>
      <c r="U75" s="28">
        <f t="shared" si="31"/>
        <v>100</v>
      </c>
      <c r="V75" s="28">
        <f t="shared" si="31"/>
        <v>100</v>
      </c>
      <c r="W75" s="28">
        <f t="shared" si="31"/>
        <v>100</v>
      </c>
      <c r="X75" s="28">
        <f t="shared" si="31"/>
        <v>100</v>
      </c>
      <c r="Y75" s="28">
        <f t="shared" si="31"/>
        <v>100</v>
      </c>
      <c r="Z75" s="28">
        <f t="shared" si="31"/>
        <v>100</v>
      </c>
      <c r="AA75" s="28">
        <f t="shared" si="31"/>
        <v>100</v>
      </c>
      <c r="AB75" s="27">
        <f t="shared" si="31"/>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D76" s="21"/>
      <c r="AE76" s="21"/>
      <c r="AF76" s="20"/>
      <c r="AG76" s="19"/>
      <c r="AH76" s="18"/>
      <c r="AI76" s="2"/>
      <c r="AJ76" s="2"/>
    </row>
    <row r="77" spans="1:47" x14ac:dyDescent="0.2">
      <c r="A77" s="29" t="s">
        <v>151</v>
      </c>
      <c r="B77" s="28">
        <f t="shared" ref="B77:AB77" si="32">MIN(80,IF(B13="Deploy",80,MAX(0,B76-$B$81)))</f>
        <v>0</v>
      </c>
      <c r="C77" s="28">
        <f t="shared" si="32"/>
        <v>0</v>
      </c>
      <c r="D77" s="28">
        <f t="shared" si="32"/>
        <v>0</v>
      </c>
      <c r="E77" s="28">
        <f t="shared" si="32"/>
        <v>0</v>
      </c>
      <c r="F77" s="28">
        <f t="shared" si="32"/>
        <v>0</v>
      </c>
      <c r="G77" s="28">
        <f t="shared" si="32"/>
        <v>4.9431538436497391E-2</v>
      </c>
      <c r="H77" s="28">
        <f t="shared" si="32"/>
        <v>2.0494315384364974</v>
      </c>
      <c r="I77" s="28">
        <f t="shared" si="32"/>
        <v>2.0494315384364974</v>
      </c>
      <c r="J77" s="28">
        <f t="shared" si="32"/>
        <v>12.049431538436497</v>
      </c>
      <c r="K77" s="28">
        <f t="shared" si="32"/>
        <v>37.049431538436494</v>
      </c>
      <c r="L77" s="28">
        <f t="shared" si="32"/>
        <v>62.049431538436494</v>
      </c>
      <c r="M77" s="28">
        <f t="shared" si="32"/>
        <v>67.049431538436494</v>
      </c>
      <c r="N77" s="28">
        <f t="shared" si="32"/>
        <v>67.049431538436494</v>
      </c>
      <c r="O77" s="28">
        <f t="shared" si="32"/>
        <v>67.049431538436494</v>
      </c>
      <c r="P77" s="28">
        <f t="shared" si="32"/>
        <v>67.049431538436494</v>
      </c>
      <c r="Q77" s="28">
        <f t="shared" si="32"/>
        <v>67.049431538436494</v>
      </c>
      <c r="R77" s="28">
        <f t="shared" si="32"/>
        <v>80</v>
      </c>
      <c r="S77" s="28">
        <f t="shared" si="32"/>
        <v>80</v>
      </c>
      <c r="T77" s="28">
        <f t="shared" si="32"/>
        <v>80</v>
      </c>
      <c r="U77" s="28">
        <f t="shared" si="32"/>
        <v>80</v>
      </c>
      <c r="V77" s="28">
        <f t="shared" si="32"/>
        <v>80</v>
      </c>
      <c r="W77" s="28">
        <f t="shared" si="32"/>
        <v>80</v>
      </c>
      <c r="X77" s="28">
        <f t="shared" si="32"/>
        <v>76.049431538436494</v>
      </c>
      <c r="Y77" s="28">
        <f t="shared" si="32"/>
        <v>73.049431538436494</v>
      </c>
      <c r="Z77" s="28">
        <f t="shared" si="32"/>
        <v>67.049431538436494</v>
      </c>
      <c r="AA77" s="28">
        <f t="shared" si="32"/>
        <v>66.049431538436494</v>
      </c>
      <c r="AB77" s="27">
        <f t="shared" si="32"/>
        <v>63.049431538436494</v>
      </c>
      <c r="AC77" s="130">
        <f>MIN(80,IF(AC3="Deploy",80,MAX(0,AC76-$B$81)))</f>
        <v>0</v>
      </c>
      <c r="AD77" s="21"/>
      <c r="AE77" s="21"/>
      <c r="AF77" s="20"/>
      <c r="AG77" s="19"/>
      <c r="AH77" s="18"/>
      <c r="AI77" s="2"/>
      <c r="AJ77" s="2"/>
    </row>
    <row r="78" spans="1:47" ht="12.75" thickBot="1" x14ac:dyDescent="0.25">
      <c r="A78" s="26" t="s">
        <v>152</v>
      </c>
      <c r="B78" s="25">
        <f t="shared" ref="B78:AB78" si="33">MIN(60,IF(B14="Deploy",60,MAX(0,B76-$B$80)))</f>
        <v>0</v>
      </c>
      <c r="C78" s="25">
        <f t="shared" si="33"/>
        <v>0</v>
      </c>
      <c r="D78" s="25">
        <f t="shared" si="33"/>
        <v>0</v>
      </c>
      <c r="E78" s="25">
        <f t="shared" si="33"/>
        <v>0</v>
      </c>
      <c r="F78" s="25">
        <f t="shared" si="33"/>
        <v>0</v>
      </c>
      <c r="G78" s="25">
        <f t="shared" si="33"/>
        <v>0</v>
      </c>
      <c r="H78" s="25">
        <f t="shared" si="33"/>
        <v>0</v>
      </c>
      <c r="I78" s="25">
        <f t="shared" si="33"/>
        <v>0</v>
      </c>
      <c r="J78" s="25">
        <f t="shared" si="33"/>
        <v>0</v>
      </c>
      <c r="K78" s="25">
        <f t="shared" si="33"/>
        <v>19.098863076872995</v>
      </c>
      <c r="L78" s="25">
        <f t="shared" si="33"/>
        <v>44.098863076872995</v>
      </c>
      <c r="M78" s="25">
        <f t="shared" si="33"/>
        <v>49.098863076872995</v>
      </c>
      <c r="N78" s="25">
        <f t="shared" si="33"/>
        <v>49.098863076872995</v>
      </c>
      <c r="O78" s="25">
        <f t="shared" si="33"/>
        <v>49.098863076872995</v>
      </c>
      <c r="P78" s="25">
        <f t="shared" si="33"/>
        <v>49.098863076872995</v>
      </c>
      <c r="Q78" s="25">
        <f t="shared" si="33"/>
        <v>49.098863076872995</v>
      </c>
      <c r="R78" s="25">
        <f t="shared" si="33"/>
        <v>60</v>
      </c>
      <c r="S78" s="25">
        <f t="shared" si="33"/>
        <v>60</v>
      </c>
      <c r="T78" s="25">
        <f t="shared" si="33"/>
        <v>60</v>
      </c>
      <c r="U78" s="25">
        <f t="shared" si="33"/>
        <v>60</v>
      </c>
      <c r="V78" s="25">
        <f t="shared" si="33"/>
        <v>60</v>
      </c>
      <c r="W78" s="25">
        <f t="shared" si="33"/>
        <v>60</v>
      </c>
      <c r="X78" s="25">
        <f t="shared" si="33"/>
        <v>58.098863076872995</v>
      </c>
      <c r="Y78" s="25">
        <f t="shared" si="33"/>
        <v>55.098863076872995</v>
      </c>
      <c r="Z78" s="25">
        <f t="shared" si="33"/>
        <v>49.098863076872995</v>
      </c>
      <c r="AA78" s="25">
        <f t="shared" si="33"/>
        <v>48.098863076872995</v>
      </c>
      <c r="AB78" s="24">
        <f t="shared" si="33"/>
        <v>45.098863076872995</v>
      </c>
      <c r="AC78" s="131">
        <f>MIN(60,IF(AC4="Deploy",60,MAX(0,AC76-$B$80)))</f>
        <v>0</v>
      </c>
      <c r="AI78" s="2"/>
      <c r="AJ78" s="2"/>
    </row>
    <row r="79" spans="1:47"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c r="AD79" s="133"/>
      <c r="AE79" s="133"/>
    </row>
    <row r="80" spans="1:47" x14ac:dyDescent="0.2">
      <c r="A80" s="23" t="s">
        <v>154</v>
      </c>
      <c r="B80" s="22">
        <f t="array" ref="B80">SQRT(SUM(POWER(AVERAGE(B76:AB76)-(B76:AB76),2))/COUNT(B76:AB76))*1</f>
        <v>35.901136923127005</v>
      </c>
      <c r="AI80" s="2"/>
      <c r="AJ80" s="2"/>
    </row>
    <row r="81" spans="1:38" s="2" customFormat="1" ht="12.75" thickBot="1" x14ac:dyDescent="0.25">
      <c r="A81" s="17" t="s">
        <v>155</v>
      </c>
      <c r="B81" s="16">
        <f>B80/2</f>
        <v>17.950568461563503</v>
      </c>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38" s="2" customFormat="1"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
    </row>
    <row r="83" spans="1:38"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8"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8" x14ac:dyDescent="0.2">
      <c r="A85" s="8" t="s">
        <v>158</v>
      </c>
      <c r="B85" s="14">
        <v>15</v>
      </c>
      <c r="AI85" s="2"/>
      <c r="AJ85" s="2"/>
    </row>
    <row r="86" spans="1:38" x14ac:dyDescent="0.2">
      <c r="A86" s="6" t="s">
        <v>159</v>
      </c>
      <c r="B86" s="13">
        <v>15</v>
      </c>
      <c r="AI86" s="2"/>
      <c r="AJ86" s="2"/>
    </row>
    <row r="87" spans="1:38" x14ac:dyDescent="0.2">
      <c r="A87" s="6" t="s">
        <v>160</v>
      </c>
      <c r="B87" s="12">
        <v>5</v>
      </c>
      <c r="AI87" s="2"/>
      <c r="AJ87" s="2"/>
    </row>
    <row r="88" spans="1:38" x14ac:dyDescent="0.2">
      <c r="A88" s="6" t="s">
        <v>161</v>
      </c>
      <c r="B88" s="12">
        <v>7</v>
      </c>
      <c r="AI88" s="2"/>
      <c r="AJ88" s="2"/>
    </row>
    <row r="89" spans="1:38" x14ac:dyDescent="0.2">
      <c r="A89" s="6" t="s">
        <v>162</v>
      </c>
      <c r="B89" s="12">
        <v>12</v>
      </c>
      <c r="AI89" s="2"/>
      <c r="AJ89" s="2"/>
    </row>
    <row r="90" spans="1:38" x14ac:dyDescent="0.2">
      <c r="A90" s="6" t="s">
        <v>163</v>
      </c>
      <c r="B90" s="12">
        <v>15</v>
      </c>
      <c r="AI90" s="2"/>
      <c r="AJ90" s="2"/>
    </row>
    <row r="91" spans="1:38" x14ac:dyDescent="0.2">
      <c r="A91" s="6" t="s">
        <v>164</v>
      </c>
      <c r="B91" s="12">
        <v>12</v>
      </c>
      <c r="AI91" s="2"/>
      <c r="AJ91" s="2"/>
    </row>
    <row r="92" spans="1:38" s="2" customFormat="1" x14ac:dyDescent="0.2">
      <c r="A92" s="6" t="s">
        <v>165</v>
      </c>
      <c r="B92" s="12">
        <v>3</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9"/>
    </row>
    <row r="93" spans="1:38" x14ac:dyDescent="0.2">
      <c r="A93" s="6" t="s">
        <v>166</v>
      </c>
      <c r="B93" s="12">
        <v>3</v>
      </c>
      <c r="AI93" s="2"/>
      <c r="AJ93" s="2"/>
    </row>
    <row r="94" spans="1:38" ht="12.75" thickBot="1" x14ac:dyDescent="0.25">
      <c r="A94" s="4" t="s">
        <v>167</v>
      </c>
      <c r="B94" s="11">
        <v>12</v>
      </c>
      <c r="AI94" s="2"/>
      <c r="AJ94" s="2"/>
    </row>
    <row r="95" spans="1:38" ht="12.75" thickBot="1" x14ac:dyDescent="0.25"/>
    <row r="96" spans="1:38" ht="13.5" thickBot="1" x14ac:dyDescent="0.25">
      <c r="A96" s="407" t="s">
        <v>168</v>
      </c>
      <c r="B96" s="408"/>
      <c r="AK96" s="2"/>
      <c r="AL96" s="2"/>
    </row>
    <row r="97" spans="1:30"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c r="AD97" s="120"/>
    </row>
    <row r="98" spans="1:30"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c r="AD98" s="120"/>
    </row>
    <row r="99" spans="1:30" ht="12.75" thickBot="1" x14ac:dyDescent="0.25"/>
    <row r="100" spans="1:30" x14ac:dyDescent="0.2">
      <c r="A100" s="216" t="s">
        <v>172</v>
      </c>
      <c r="B100" s="400" t="s">
        <v>173</v>
      </c>
      <c r="C100" s="400"/>
      <c r="D100" s="401" t="s">
        <v>174</v>
      </c>
      <c r="E100" s="401"/>
      <c r="F100" s="402" t="s">
        <v>175</v>
      </c>
      <c r="G100" s="403"/>
      <c r="I100" s="217" t="s">
        <v>176</v>
      </c>
    </row>
    <row r="101" spans="1:30" x14ac:dyDescent="0.2">
      <c r="A101" s="181" t="s">
        <v>177</v>
      </c>
      <c r="B101" s="182"/>
      <c r="C101" s="182"/>
      <c r="D101" s="182"/>
      <c r="E101" s="182"/>
      <c r="F101" s="182"/>
      <c r="G101" s="183"/>
      <c r="I101" s="218" t="s">
        <v>44</v>
      </c>
    </row>
    <row r="102" spans="1:30" x14ac:dyDescent="0.2">
      <c r="A102" s="184" t="s">
        <v>178</v>
      </c>
      <c r="B102" s="185">
        <v>10</v>
      </c>
      <c r="C102" s="185">
        <v>10</v>
      </c>
      <c r="D102" s="186">
        <v>9</v>
      </c>
      <c r="E102" s="186">
        <v>7</v>
      </c>
      <c r="F102" s="187">
        <v>6</v>
      </c>
      <c r="G102" s="188">
        <v>0</v>
      </c>
    </row>
    <row r="103" spans="1:30" x14ac:dyDescent="0.2">
      <c r="A103" s="184" t="s">
        <v>179</v>
      </c>
      <c r="B103" s="185">
        <v>10</v>
      </c>
      <c r="C103" s="185">
        <v>8</v>
      </c>
      <c r="D103" s="186">
        <v>7</v>
      </c>
      <c r="E103" s="186">
        <v>5</v>
      </c>
      <c r="F103" s="187">
        <v>4</v>
      </c>
      <c r="G103" s="188">
        <v>0</v>
      </c>
    </row>
    <row r="104" spans="1:30" x14ac:dyDescent="0.2">
      <c r="A104" s="181" t="s">
        <v>126</v>
      </c>
      <c r="B104" s="189"/>
      <c r="C104" s="190"/>
      <c r="D104" s="190"/>
      <c r="E104" s="190"/>
      <c r="F104" s="190"/>
      <c r="G104" s="191"/>
    </row>
    <row r="105" spans="1:30" x14ac:dyDescent="0.2">
      <c r="A105" s="330" t="s">
        <v>180</v>
      </c>
      <c r="B105" s="192">
        <v>10</v>
      </c>
      <c r="C105" s="185">
        <f>ROUND(R39,0)</f>
        <v>6</v>
      </c>
      <c r="D105" s="186">
        <f t="shared" ref="D105:D114" si="34">C105-1</f>
        <v>5</v>
      </c>
      <c r="E105" s="186">
        <f>ROUND(H39,0)</f>
        <v>5</v>
      </c>
      <c r="F105" s="187">
        <v>3</v>
      </c>
      <c r="G105" s="193">
        <v>0</v>
      </c>
    </row>
    <row r="106" spans="1:30" x14ac:dyDescent="0.2">
      <c r="A106" s="330" t="s">
        <v>181</v>
      </c>
      <c r="B106" s="185">
        <v>10</v>
      </c>
      <c r="C106" s="185">
        <f t="shared" ref="C106:C112" si="35">ROUND(R40,0)</f>
        <v>1</v>
      </c>
      <c r="D106" s="186">
        <v>1</v>
      </c>
      <c r="E106" s="186">
        <f>ROUND(H40,0)</f>
        <v>1</v>
      </c>
      <c r="F106" s="187">
        <v>0</v>
      </c>
      <c r="G106" s="188">
        <v>0</v>
      </c>
    </row>
    <row r="107" spans="1:30" x14ac:dyDescent="0.2">
      <c r="A107" s="330" t="s">
        <v>182</v>
      </c>
      <c r="B107" s="185">
        <v>10</v>
      </c>
      <c r="C107" s="185">
        <f t="shared" si="35"/>
        <v>3</v>
      </c>
      <c r="D107" s="186">
        <f t="shared" si="34"/>
        <v>2</v>
      </c>
      <c r="E107" s="186"/>
      <c r="F107" s="187">
        <v>1</v>
      </c>
      <c r="G107" s="188">
        <v>0</v>
      </c>
    </row>
    <row r="108" spans="1:30" x14ac:dyDescent="0.2">
      <c r="A108" s="330" t="s">
        <v>183</v>
      </c>
      <c r="B108" s="185">
        <v>10</v>
      </c>
      <c r="C108" s="185">
        <f t="shared" si="35"/>
        <v>6</v>
      </c>
      <c r="D108" s="186">
        <f t="shared" si="34"/>
        <v>5</v>
      </c>
      <c r="E108" s="186">
        <v>3</v>
      </c>
      <c r="F108" s="187">
        <v>2</v>
      </c>
      <c r="G108" s="188">
        <v>0</v>
      </c>
    </row>
    <row r="109" spans="1:30" x14ac:dyDescent="0.2">
      <c r="A109" s="330" t="s">
        <v>184</v>
      </c>
      <c r="B109" s="185">
        <v>10</v>
      </c>
      <c r="C109" s="185">
        <f t="shared" si="35"/>
        <v>6</v>
      </c>
      <c r="D109" s="186">
        <f t="shared" si="34"/>
        <v>5</v>
      </c>
      <c r="E109" s="186">
        <f>ROUND(H43,0)</f>
        <v>5</v>
      </c>
      <c r="F109" s="187">
        <v>3</v>
      </c>
      <c r="G109" s="188">
        <v>0</v>
      </c>
    </row>
    <row r="110" spans="1:30" x14ac:dyDescent="0.2">
      <c r="A110" s="330" t="s">
        <v>185</v>
      </c>
      <c r="B110" s="185">
        <v>10</v>
      </c>
      <c r="C110" s="185">
        <f t="shared" si="35"/>
        <v>6</v>
      </c>
      <c r="D110" s="186">
        <f t="shared" si="34"/>
        <v>5</v>
      </c>
      <c r="E110" s="186">
        <f>ROUND(H44,0)</f>
        <v>5</v>
      </c>
      <c r="F110" s="187">
        <v>3</v>
      </c>
      <c r="G110" s="188">
        <v>0</v>
      </c>
    </row>
    <row r="111" spans="1:30" x14ac:dyDescent="0.2">
      <c r="A111" s="330" t="s">
        <v>186</v>
      </c>
      <c r="B111" s="185">
        <v>10</v>
      </c>
      <c r="C111" s="185">
        <f>ROUNDDOWN(R45,0)</f>
        <v>8</v>
      </c>
      <c r="D111" s="186">
        <f t="shared" si="34"/>
        <v>7</v>
      </c>
      <c r="E111" s="186">
        <f>ROUND(H45,0)</f>
        <v>2</v>
      </c>
      <c r="F111" s="187">
        <v>1</v>
      </c>
      <c r="G111" s="188">
        <v>0</v>
      </c>
    </row>
    <row r="112" spans="1:30" x14ac:dyDescent="0.2">
      <c r="A112" s="330" t="s">
        <v>187</v>
      </c>
      <c r="B112" s="185">
        <v>10</v>
      </c>
      <c r="C112" s="185">
        <f t="shared" si="35"/>
        <v>6</v>
      </c>
      <c r="D112" s="186">
        <f t="shared" si="34"/>
        <v>5</v>
      </c>
      <c r="E112" s="186">
        <v>4</v>
      </c>
      <c r="F112" s="187">
        <v>3</v>
      </c>
      <c r="G112" s="188">
        <v>0</v>
      </c>
    </row>
    <row r="113" spans="1:7" x14ac:dyDescent="0.2">
      <c r="A113" s="330" t="s">
        <v>188</v>
      </c>
      <c r="B113" s="185">
        <v>10</v>
      </c>
      <c r="C113" s="185">
        <f>ROUNDDOWN(R47,0)</f>
        <v>8</v>
      </c>
      <c r="D113" s="186">
        <f t="shared" si="34"/>
        <v>7</v>
      </c>
      <c r="E113" s="186">
        <f>ROUND(H47,0)</f>
        <v>2</v>
      </c>
      <c r="F113" s="187">
        <v>1</v>
      </c>
      <c r="G113" s="188">
        <v>0</v>
      </c>
    </row>
    <row r="114" spans="1:7" x14ac:dyDescent="0.2">
      <c r="A114" s="330" t="s">
        <v>189</v>
      </c>
      <c r="B114" s="185">
        <v>10</v>
      </c>
      <c r="C114" s="185">
        <f>ROUNDDOWN(R48,0)</f>
        <v>8</v>
      </c>
      <c r="D114" s="186">
        <f t="shared" si="34"/>
        <v>7</v>
      </c>
      <c r="E114" s="186">
        <v>6</v>
      </c>
      <c r="F114" s="187">
        <v>5</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ht="12.75" thickBot="1" x14ac:dyDescent="0.25">
      <c r="A117" s="198" t="s">
        <v>139</v>
      </c>
      <c r="B117" s="199">
        <v>8</v>
      </c>
      <c r="C117" s="199">
        <v>6</v>
      </c>
      <c r="D117" s="200">
        <v>5</v>
      </c>
      <c r="E117" s="200">
        <v>3</v>
      </c>
      <c r="F117" s="201">
        <v>2</v>
      </c>
      <c r="G117" s="202">
        <v>0</v>
      </c>
    </row>
    <row r="122" spans="1:7" x14ac:dyDescent="0.2">
      <c r="A122" s="334" t="s">
        <v>192</v>
      </c>
      <c r="B122" s="334" t="s">
        <v>206</v>
      </c>
    </row>
    <row r="123" spans="1:7" x14ac:dyDescent="0.2">
      <c r="A123" s="335" t="s">
        <v>194</v>
      </c>
      <c r="B123" s="336">
        <f>HLOOKUP($B$122,'FA-18EF Mission System Summary'!$B$1:$F$12,2,FALSE)</f>
        <v>0.80779439855126378</v>
      </c>
    </row>
    <row r="124" spans="1:7" x14ac:dyDescent="0.2">
      <c r="A124" s="335" t="str">
        <f>A39</f>
        <v>Ready FA-18 E-F Advanced Threat Warning Mission Systems (C)</v>
      </c>
      <c r="B124" s="336">
        <f>HLOOKUP($B$122,'FA-18EF Mission System Summary'!$B$1:$F$12,3,FALSE)</f>
        <v>0.71771972910619897</v>
      </c>
    </row>
    <row r="125" spans="1:7" x14ac:dyDescent="0.2">
      <c r="A125" s="335" t="str">
        <f t="shared" ref="A125:A133" si="36">A40</f>
        <v>Ready FA-18 E-F HARM Support Mission Systems (D)</v>
      </c>
      <c r="B125" s="336">
        <f>HLOOKUP($B$122,'FA-18EF Mission System Summary'!$B$1:$F$12,4,FALSE)</f>
        <v>0.16610850636302746</v>
      </c>
    </row>
    <row r="126" spans="1:7" x14ac:dyDescent="0.2">
      <c r="A126" s="335" t="str">
        <f t="shared" si="36"/>
        <v>Ready FA-18 E-F Missile Launch Mission Systems (E)</v>
      </c>
      <c r="B126" s="336">
        <f>HLOOKUP($B$122,'FA-18EF Mission System Summary'!$B$1:$F$12,5,FALSE)</f>
        <v>0.41385725980501592</v>
      </c>
    </row>
    <row r="127" spans="1:7" x14ac:dyDescent="0.2">
      <c r="A127" s="335" t="str">
        <f t="shared" si="36"/>
        <v>Ready FA-18 E-F Survivability Mission Systems (F)</v>
      </c>
      <c r="B127" s="336">
        <f>HLOOKUP($B$122,'FA-18EF Mission System Summary'!$B$1:$F$12,6,FALSE)</f>
        <v>0.70566346654759227</v>
      </c>
    </row>
    <row r="128" spans="1:7" x14ac:dyDescent="0.2">
      <c r="A128" s="335" t="str">
        <f t="shared" si="36"/>
        <v>Ready FA-18 E-F Lethality Mission Systems (G)</v>
      </c>
      <c r="B128" s="336">
        <f>HLOOKUP($B$122,'FA-18EF Mission System Summary'!$B$1:$F$12,7,FALSE)</f>
        <v>0.71771972910619897</v>
      </c>
    </row>
    <row r="129" spans="1:2" x14ac:dyDescent="0.2">
      <c r="A129" s="335" t="str">
        <f t="shared" si="36"/>
        <v>Ready FA-18 E-F Combat Communications Mission Systems (H)</v>
      </c>
      <c r="B129" s="336">
        <f>HLOOKUP($B$122,'FA-18EF Mission System Summary'!$B$1:$F$12,8,FALSE)</f>
        <v>0.71771972910619897</v>
      </c>
    </row>
    <row r="130" spans="1:2" x14ac:dyDescent="0.2">
      <c r="A130" s="335" t="str">
        <f t="shared" si="36"/>
        <v>Ready FA-18 E-F Air to Air Refueling Mission Systems (I)</v>
      </c>
      <c r="B130" s="336">
        <f>HLOOKUP($B$122,'FA-18EF Mission System Summary'!$B$1:$F$12,9,FALSE)</f>
        <v>0.33117511349259504</v>
      </c>
    </row>
    <row r="131" spans="1:2" x14ac:dyDescent="0.2">
      <c r="A131" s="335" t="str">
        <f t="shared" si="36"/>
        <v>Ready FA-18 E-F Tactical Navigation Mission Systems (J)</v>
      </c>
      <c r="B131" s="336">
        <f>HLOOKUP($B$122,'FA-18EF Mission System Summary'!$B$1:$F$12,10,FALSE)</f>
        <v>0.71771972910619897</v>
      </c>
    </row>
    <row r="132" spans="1:2" x14ac:dyDescent="0.2">
      <c r="A132" s="335" t="str">
        <f t="shared" si="36"/>
        <v>Ready FA-18 E-F Shipboard Mission Systems (K)</v>
      </c>
      <c r="B132" s="336">
        <f>HLOOKUP($B$122,'FA-18EF Mission System Summary'!$B$1:$F$12,11,FALSE)</f>
        <v>0.33117511349259504</v>
      </c>
    </row>
    <row r="133" spans="1:2" x14ac:dyDescent="0.2">
      <c r="A133" s="335" t="str">
        <f t="shared" si="36"/>
        <v>Ready FA-18 E-F IMC Flight Mission Systems (L)</v>
      </c>
      <c r="B133" s="336">
        <f>HLOOKUP($B$122,'FA-18EF Mission System Summary'!$B$1:$F$12,12,FALSE)</f>
        <v>1</v>
      </c>
    </row>
  </sheetData>
  <mergeCells count="15">
    <mergeCell ref="B100:C100"/>
    <mergeCell ref="D100:E100"/>
    <mergeCell ref="F100:G100"/>
    <mergeCell ref="A1:G1"/>
    <mergeCell ref="A96:B96"/>
    <mergeCell ref="A73:AC73"/>
    <mergeCell ref="B16:E16"/>
    <mergeCell ref="F16:J16"/>
    <mergeCell ref="K16:M16"/>
    <mergeCell ref="N16:Q16"/>
    <mergeCell ref="R16:W16"/>
    <mergeCell ref="X16:AB16"/>
    <mergeCell ref="A83:B83"/>
    <mergeCell ref="A84:B84"/>
    <mergeCell ref="M1:P1"/>
  </mergeCells>
  <conditionalFormatting sqref="C115">
    <cfRule type="cellIs" dxfId="304" priority="230" operator="equal">
      <formula>B115</formula>
    </cfRule>
  </conditionalFormatting>
  <conditionalFormatting sqref="D115:E115">
    <cfRule type="cellIs" dxfId="303" priority="233" operator="equal">
      <formula>C115</formula>
    </cfRule>
  </conditionalFormatting>
  <conditionalFormatting sqref="F115">
    <cfRule type="cellIs" dxfId="302" priority="231" operator="equal">
      <formula>E115</formula>
    </cfRule>
    <cfRule type="cellIs" dxfId="301" priority="232" operator="equal">
      <formula>G115</formula>
    </cfRule>
  </conditionalFormatting>
  <conditionalFormatting sqref="F102">
    <cfRule type="cellIs" dxfId="300" priority="224" operator="equal">
      <formula>E102</formula>
    </cfRule>
  </conditionalFormatting>
  <conditionalFormatting sqref="E102">
    <cfRule type="cellIs" dxfId="299" priority="223" operator="equal">
      <formula>D102</formula>
    </cfRule>
  </conditionalFormatting>
  <conditionalFormatting sqref="F102">
    <cfRule type="cellIs" dxfId="298" priority="220" operator="equal">
      <formula>E102</formula>
    </cfRule>
  </conditionalFormatting>
  <conditionalFormatting sqref="C102">
    <cfRule type="cellIs" dxfId="297" priority="221" operator="equal">
      <formula>B102</formula>
    </cfRule>
  </conditionalFormatting>
  <conditionalFormatting sqref="E102">
    <cfRule type="cellIs" dxfId="296" priority="219" operator="equal">
      <formula>D102</formula>
    </cfRule>
  </conditionalFormatting>
  <conditionalFormatting sqref="F102">
    <cfRule type="cellIs" dxfId="295" priority="218" operator="equal">
      <formula>E102</formula>
    </cfRule>
  </conditionalFormatting>
  <conditionalFormatting sqref="C102">
    <cfRule type="cellIs" dxfId="294" priority="217" operator="equal">
      <formula>B102</formula>
    </cfRule>
  </conditionalFormatting>
  <conditionalFormatting sqref="D102">
    <cfRule type="cellIs" dxfId="293" priority="216" operator="equal">
      <formula>C102</formula>
    </cfRule>
  </conditionalFormatting>
  <conditionalFormatting sqref="E102">
    <cfRule type="cellIs" dxfId="292" priority="215" operator="equal">
      <formula>D102</formula>
    </cfRule>
  </conditionalFormatting>
  <conditionalFormatting sqref="C102">
    <cfRule type="cellIs" dxfId="291" priority="213" operator="equal">
      <formula>B102</formula>
    </cfRule>
  </conditionalFormatting>
  <conditionalFormatting sqref="D102:E102">
    <cfRule type="cellIs" dxfId="290" priority="225" operator="equal">
      <formula>C102</formula>
    </cfRule>
  </conditionalFormatting>
  <conditionalFormatting sqref="D102">
    <cfRule type="cellIs" dxfId="289" priority="234" operator="equal">
      <formula>C102</formula>
    </cfRule>
  </conditionalFormatting>
  <conditionalFormatting sqref="C116:C117">
    <cfRule type="cellIs" dxfId="288" priority="209" operator="equal">
      <formula>B116</formula>
    </cfRule>
  </conditionalFormatting>
  <conditionalFormatting sqref="D116:E117">
    <cfRule type="cellIs" dxfId="287" priority="212" operator="equal">
      <formula>C116</formula>
    </cfRule>
  </conditionalFormatting>
  <conditionalFormatting sqref="F116:F117">
    <cfRule type="cellIs" dxfId="286" priority="210" operator="equal">
      <formula>E116</formula>
    </cfRule>
    <cfRule type="cellIs" dxfId="285" priority="211" operator="equal">
      <formula>G116</formula>
    </cfRule>
  </conditionalFormatting>
  <conditionalFormatting sqref="C104">
    <cfRule type="cellIs" dxfId="284" priority="15" operator="equal">
      <formula>B104</formula>
    </cfRule>
  </conditionalFormatting>
  <conditionalFormatting sqref="D104:E104">
    <cfRule type="cellIs" dxfId="283" priority="18" operator="equal">
      <formula>C104</formula>
    </cfRule>
  </conditionalFormatting>
  <conditionalFormatting sqref="F104">
    <cfRule type="cellIs" dxfId="282" priority="16" operator="equal">
      <formula>E104</formula>
    </cfRule>
    <cfRule type="cellIs" dxfId="281" priority="17" operator="equal">
      <formula>G104</formula>
    </cfRule>
  </conditionalFormatting>
  <conditionalFormatting sqref="E103">
    <cfRule type="cellIs" dxfId="280" priority="13" operator="equal">
      <formula>D103</formula>
    </cfRule>
  </conditionalFormatting>
  <conditionalFormatting sqref="E103">
    <cfRule type="cellIs" dxfId="279" priority="11" operator="equal">
      <formula>D103</formula>
    </cfRule>
  </conditionalFormatting>
  <conditionalFormatting sqref="E103">
    <cfRule type="cellIs" dxfId="278" priority="10" operator="equal">
      <formula>D103</formula>
    </cfRule>
  </conditionalFormatting>
  <conditionalFormatting sqref="C103">
    <cfRule type="cellIs" dxfId="277" priority="8" operator="equal">
      <formula>B103</formula>
    </cfRule>
  </conditionalFormatting>
  <conditionalFormatting sqref="D103:E103">
    <cfRule type="cellIs" dxfId="276" priority="14" operator="equal">
      <formula>C103</formula>
    </cfRule>
  </conditionalFormatting>
  <conditionalFormatting sqref="F103">
    <cfRule type="cellIs" dxfId="275" priority="9" operator="equal">
      <formula>E103</formula>
    </cfRule>
    <cfRule type="cellIs" dxfId="274" priority="12" operator="equal">
      <formula>G103</formula>
    </cfRule>
  </conditionalFormatting>
  <conditionalFormatting sqref="D106:D114">
    <cfRule type="cellIs" dxfId="273" priority="5" operator="equal">
      <formula>C106</formula>
    </cfRule>
  </conditionalFormatting>
  <conditionalFormatting sqref="F106:F114">
    <cfRule type="cellIs" dxfId="272" priority="4" operator="equal">
      <formula>G106</formula>
    </cfRule>
    <cfRule type="cellIs" dxfId="271" priority="6" operator="equal">
      <formula>E106</formula>
    </cfRule>
  </conditionalFormatting>
  <conditionalFormatting sqref="C105:C114">
    <cfRule type="cellIs" dxfId="270" priority="3" operator="equal">
      <formula>B105</formula>
    </cfRule>
  </conditionalFormatting>
  <conditionalFormatting sqref="D105:E105 E106:E114">
    <cfRule type="cellIs" dxfId="269" priority="1" operator="equal">
      <formula>C105</formula>
    </cfRule>
  </conditionalFormatting>
  <conditionalFormatting sqref="F105">
    <cfRule type="cellIs" dxfId="268" priority="2" operator="equal">
      <formula>G105</formula>
    </cfRule>
    <cfRule type="cellIs" dxfId="267" priority="7" operator="equal">
      <formula>E105</formula>
    </cfRule>
  </conditionalFormatting>
  <hyperlinks>
    <hyperlink ref="I100" location="'VFA (10E 15 Crew No ARS)'!A1" display="Top" xr:uid="{00000000-0004-0000-0C00-000000000000}"/>
    <hyperlink ref="H2" location="'VFA (10E 15 Crew No ARS)'!A119" display="AMFOM" xr:uid="{00000000-0004-0000-0C00-000001000000}"/>
    <hyperlink ref="I101" location="Inventory!A1" display="Inventory" xr:uid="{00000000-0004-0000-0C00-000002000000}"/>
    <hyperlink ref="H1" location="Inventory!A1" display="Inventory" xr:uid="{00000000-0004-0000-0C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U133"/>
  <sheetViews>
    <sheetView showGridLines="0" topLeftCell="A13" zoomScaleNormal="100" zoomScaleSheetLayoutView="100" workbookViewId="0">
      <selection activeCell="B39" sqref="B39:AC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207</v>
      </c>
      <c r="B1" s="417"/>
      <c r="C1" s="417"/>
      <c r="D1" s="417"/>
      <c r="E1" s="417"/>
      <c r="F1" s="417"/>
      <c r="G1" s="417"/>
      <c r="H1" s="304" t="s">
        <v>44</v>
      </c>
      <c r="I1" s="104"/>
      <c r="K1" s="87"/>
      <c r="L1" s="148" t="s">
        <v>45</v>
      </c>
      <c r="M1" s="404">
        <v>44835</v>
      </c>
      <c r="N1" s="405"/>
      <c r="O1" s="406"/>
      <c r="P1" s="406"/>
      <c r="AC1" s="104" t="s">
        <v>46</v>
      </c>
      <c r="AD1" s="319">
        <v>9.1199999999999992</v>
      </c>
    </row>
    <row r="2" spans="1:34" s="76" customFormat="1" ht="12.75" x14ac:dyDescent="0.2">
      <c r="A2" s="80" t="s">
        <v>47</v>
      </c>
      <c r="B2" s="81">
        <v>10</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1.6</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16</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432</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288</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16</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99.2</v>
      </c>
      <c r="C10" s="77">
        <v>6.2</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32</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36"/>
      <c r="AD17" s="32"/>
      <c r="AE17" s="32"/>
      <c r="AF17" s="32"/>
      <c r="AG17" s="32"/>
      <c r="AH17" s="32"/>
    </row>
    <row r="18" spans="1:34" s="2" customFormat="1"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9"/>
      <c r="AF18" s="10"/>
      <c r="AG18" s="67"/>
      <c r="AH18" s="66"/>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144</v>
      </c>
      <c r="C21" s="174">
        <f t="shared" si="1"/>
        <v>144</v>
      </c>
      <c r="D21" s="174">
        <f t="shared" si="1"/>
        <v>144</v>
      </c>
      <c r="E21" s="174">
        <f t="shared" si="1"/>
        <v>144</v>
      </c>
      <c r="F21" s="174">
        <f t="shared" si="1"/>
        <v>144</v>
      </c>
      <c r="G21" s="174">
        <f t="shared" si="1"/>
        <v>144</v>
      </c>
      <c r="H21" s="174">
        <f t="shared" si="1"/>
        <v>158.4</v>
      </c>
      <c r="I21" s="174">
        <f t="shared" si="1"/>
        <v>172.79999999999998</v>
      </c>
      <c r="J21" s="174">
        <f t="shared" si="1"/>
        <v>187.20000000000002</v>
      </c>
      <c r="K21" s="174">
        <f t="shared" si="1"/>
        <v>201.6</v>
      </c>
      <c r="L21" s="174">
        <f t="shared" si="1"/>
        <v>201.6</v>
      </c>
      <c r="M21" s="174">
        <f t="shared" si="1"/>
        <v>201.6</v>
      </c>
      <c r="N21" s="174">
        <f t="shared" si="1"/>
        <v>201.6</v>
      </c>
      <c r="O21" s="174">
        <f t="shared" si="1"/>
        <v>201.6</v>
      </c>
      <c r="P21" s="174">
        <f t="shared" si="1"/>
        <v>201.6</v>
      </c>
      <c r="Q21" s="174">
        <f t="shared" si="1"/>
        <v>115.2</v>
      </c>
      <c r="R21" s="174">
        <f t="shared" si="1"/>
        <v>230.4</v>
      </c>
      <c r="S21" s="174">
        <f t="shared" si="1"/>
        <v>230.4</v>
      </c>
      <c r="T21" s="174">
        <f t="shared" si="1"/>
        <v>230.4</v>
      </c>
      <c r="U21" s="174">
        <f t="shared" si="1"/>
        <v>230.4</v>
      </c>
      <c r="V21" s="174">
        <f t="shared" si="1"/>
        <v>230.4</v>
      </c>
      <c r="W21" s="174">
        <f t="shared" si="1"/>
        <v>201.6</v>
      </c>
      <c r="X21" s="174">
        <f t="shared" si="1"/>
        <v>115.2</v>
      </c>
      <c r="Y21" s="174">
        <f t="shared" si="1"/>
        <v>172.79999999999998</v>
      </c>
      <c r="Z21" s="174">
        <f t="shared" si="1"/>
        <v>172.79999999999998</v>
      </c>
      <c r="AA21" s="174">
        <f t="shared" si="1"/>
        <v>172.79999999999998</v>
      </c>
      <c r="AB21" s="175">
        <f t="shared" si="1"/>
        <v>172.79999999999998</v>
      </c>
      <c r="AC21" s="65">
        <f>AC19*$B$8</f>
        <v>115.2</v>
      </c>
      <c r="AD21" s="52"/>
      <c r="AE21" s="52"/>
      <c r="AF21" s="52"/>
      <c r="AG21" s="52"/>
      <c r="AH21" s="52"/>
    </row>
    <row r="22" spans="1:34" s="15" customFormat="1" x14ac:dyDescent="0.2">
      <c r="A22" s="51" t="s">
        <v>110</v>
      </c>
      <c r="B22" s="63">
        <f t="shared" ref="B22:AC22" si="2">B21*$B$5</f>
        <v>216</v>
      </c>
      <c r="C22" s="63">
        <f t="shared" si="2"/>
        <v>216</v>
      </c>
      <c r="D22" s="63">
        <f t="shared" si="2"/>
        <v>216</v>
      </c>
      <c r="E22" s="63">
        <f t="shared" si="2"/>
        <v>216</v>
      </c>
      <c r="F22" s="63">
        <f t="shared" si="2"/>
        <v>216</v>
      </c>
      <c r="G22" s="63">
        <f t="shared" si="2"/>
        <v>216</v>
      </c>
      <c r="H22" s="63">
        <f t="shared" si="2"/>
        <v>237.60000000000002</v>
      </c>
      <c r="I22" s="63">
        <f t="shared" si="2"/>
        <v>259.2</v>
      </c>
      <c r="J22" s="63">
        <f t="shared" si="2"/>
        <v>280.8</v>
      </c>
      <c r="K22" s="63">
        <f t="shared" si="2"/>
        <v>302.39999999999998</v>
      </c>
      <c r="L22" s="63">
        <f t="shared" si="2"/>
        <v>302.39999999999998</v>
      </c>
      <c r="M22" s="63">
        <f t="shared" si="2"/>
        <v>302.39999999999998</v>
      </c>
      <c r="N22" s="63">
        <f t="shared" si="2"/>
        <v>302.39999999999998</v>
      </c>
      <c r="O22" s="63">
        <f t="shared" si="2"/>
        <v>302.39999999999998</v>
      </c>
      <c r="P22" s="63">
        <f t="shared" si="2"/>
        <v>302.39999999999998</v>
      </c>
      <c r="Q22" s="63">
        <f t="shared" si="2"/>
        <v>172.8</v>
      </c>
      <c r="R22" s="63">
        <f t="shared" si="2"/>
        <v>345.6</v>
      </c>
      <c r="S22" s="63">
        <f t="shared" si="2"/>
        <v>345.6</v>
      </c>
      <c r="T22" s="63">
        <f t="shared" si="2"/>
        <v>345.6</v>
      </c>
      <c r="U22" s="63">
        <f t="shared" si="2"/>
        <v>345.6</v>
      </c>
      <c r="V22" s="63">
        <f t="shared" si="2"/>
        <v>345.6</v>
      </c>
      <c r="W22" s="63">
        <f t="shared" si="2"/>
        <v>302.39999999999998</v>
      </c>
      <c r="X22" s="63">
        <f t="shared" si="2"/>
        <v>172.8</v>
      </c>
      <c r="Y22" s="63">
        <f t="shared" si="2"/>
        <v>259.2</v>
      </c>
      <c r="Z22" s="63">
        <f t="shared" si="2"/>
        <v>259.2</v>
      </c>
      <c r="AA22" s="63">
        <f t="shared" si="2"/>
        <v>259.2</v>
      </c>
      <c r="AB22" s="62">
        <f t="shared" si="2"/>
        <v>259.2</v>
      </c>
      <c r="AC22" s="63">
        <f t="shared" si="2"/>
        <v>172.8</v>
      </c>
      <c r="AD22" s="61"/>
      <c r="AE22" s="61"/>
      <c r="AF22" s="61"/>
      <c r="AG22" s="61"/>
      <c r="AH22" s="61"/>
    </row>
    <row r="23" spans="1:34" s="15" customFormat="1" x14ac:dyDescent="0.2">
      <c r="A23" s="51" t="s">
        <v>111</v>
      </c>
      <c r="B23" s="143">
        <f>$B$9</f>
        <v>16</v>
      </c>
      <c r="C23" s="143">
        <f t="shared" ref="C23:AC23" si="3">$B$9</f>
        <v>16</v>
      </c>
      <c r="D23" s="143">
        <f t="shared" si="3"/>
        <v>16</v>
      </c>
      <c r="E23" s="143">
        <f t="shared" si="3"/>
        <v>16</v>
      </c>
      <c r="F23" s="143">
        <f t="shared" si="3"/>
        <v>16</v>
      </c>
      <c r="G23" s="143">
        <f t="shared" si="3"/>
        <v>16</v>
      </c>
      <c r="H23" s="143">
        <f t="shared" si="3"/>
        <v>16</v>
      </c>
      <c r="I23" s="143">
        <f t="shared" si="3"/>
        <v>16</v>
      </c>
      <c r="J23" s="143">
        <f t="shared" si="3"/>
        <v>16</v>
      </c>
      <c r="K23" s="143">
        <f t="shared" si="3"/>
        <v>16</v>
      </c>
      <c r="L23" s="143">
        <f t="shared" si="3"/>
        <v>16</v>
      </c>
      <c r="M23" s="143">
        <f t="shared" si="3"/>
        <v>16</v>
      </c>
      <c r="N23" s="143">
        <f t="shared" si="3"/>
        <v>16</v>
      </c>
      <c r="O23" s="143">
        <f t="shared" si="3"/>
        <v>16</v>
      </c>
      <c r="P23" s="143">
        <f t="shared" si="3"/>
        <v>16</v>
      </c>
      <c r="Q23" s="143">
        <f t="shared" si="3"/>
        <v>16</v>
      </c>
      <c r="R23" s="143">
        <f t="shared" si="3"/>
        <v>16</v>
      </c>
      <c r="S23" s="143">
        <f t="shared" si="3"/>
        <v>16</v>
      </c>
      <c r="T23" s="143">
        <f t="shared" si="3"/>
        <v>16</v>
      </c>
      <c r="U23" s="143">
        <f t="shared" si="3"/>
        <v>16</v>
      </c>
      <c r="V23" s="143">
        <f t="shared" si="3"/>
        <v>16</v>
      </c>
      <c r="W23" s="143">
        <f t="shared" si="3"/>
        <v>16</v>
      </c>
      <c r="X23" s="143">
        <f t="shared" si="3"/>
        <v>16</v>
      </c>
      <c r="Y23" s="143">
        <f t="shared" si="3"/>
        <v>16</v>
      </c>
      <c r="Z23" s="143">
        <f t="shared" si="3"/>
        <v>16</v>
      </c>
      <c r="AA23" s="143">
        <f t="shared" si="3"/>
        <v>16</v>
      </c>
      <c r="AB23" s="147">
        <f t="shared" si="3"/>
        <v>16</v>
      </c>
      <c r="AC23" s="143">
        <f t="shared" si="3"/>
        <v>16</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99.2</v>
      </c>
      <c r="K24" s="143">
        <f t="shared" si="4"/>
        <v>0</v>
      </c>
      <c r="L24" s="143">
        <f t="shared" si="4"/>
        <v>99.2</v>
      </c>
      <c r="M24" s="143">
        <f t="shared" si="4"/>
        <v>99.2</v>
      </c>
      <c r="N24" s="143">
        <f t="shared" si="4"/>
        <v>0</v>
      </c>
      <c r="O24" s="143">
        <f t="shared" si="4"/>
        <v>0</v>
      </c>
      <c r="P24" s="143">
        <f t="shared" si="4"/>
        <v>99.2</v>
      </c>
      <c r="Q24" s="143">
        <f t="shared" si="4"/>
        <v>0</v>
      </c>
      <c r="R24" s="143">
        <f t="shared" si="4"/>
        <v>99.2</v>
      </c>
      <c r="S24" s="143">
        <f t="shared" si="4"/>
        <v>99.2</v>
      </c>
      <c r="T24" s="143">
        <f t="shared" si="4"/>
        <v>99.2</v>
      </c>
      <c r="U24" s="143">
        <f t="shared" si="4"/>
        <v>99.2</v>
      </c>
      <c r="V24" s="143">
        <f t="shared" si="4"/>
        <v>99.2</v>
      </c>
      <c r="W24" s="143">
        <f t="shared" si="4"/>
        <v>99.2</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232</v>
      </c>
      <c r="C25" s="63">
        <f t="shared" ref="C25:AB25" si="5">C21*$B$5+SUM(C23:C24)</f>
        <v>232</v>
      </c>
      <c r="D25" s="63">
        <f t="shared" si="5"/>
        <v>232</v>
      </c>
      <c r="E25" s="63">
        <f t="shared" si="5"/>
        <v>232</v>
      </c>
      <c r="F25" s="63">
        <f t="shared" si="5"/>
        <v>232</v>
      </c>
      <c r="G25" s="63">
        <f t="shared" si="5"/>
        <v>232</v>
      </c>
      <c r="H25" s="63">
        <f t="shared" si="5"/>
        <v>253.60000000000002</v>
      </c>
      <c r="I25" s="63">
        <f t="shared" si="5"/>
        <v>275.2</v>
      </c>
      <c r="J25" s="63">
        <f t="shared" si="5"/>
        <v>396</v>
      </c>
      <c r="K25" s="63">
        <f t="shared" si="5"/>
        <v>318.39999999999998</v>
      </c>
      <c r="L25" s="63">
        <f t="shared" si="5"/>
        <v>417.59999999999997</v>
      </c>
      <c r="M25" s="63">
        <f t="shared" si="5"/>
        <v>417.59999999999997</v>
      </c>
      <c r="N25" s="63">
        <f t="shared" si="5"/>
        <v>318.39999999999998</v>
      </c>
      <c r="O25" s="63">
        <f t="shared" si="5"/>
        <v>318.39999999999998</v>
      </c>
      <c r="P25" s="63">
        <f t="shared" si="5"/>
        <v>417.59999999999997</v>
      </c>
      <c r="Q25" s="63">
        <f t="shared" si="5"/>
        <v>188.8</v>
      </c>
      <c r="R25" s="63">
        <f t="shared" si="5"/>
        <v>460.8</v>
      </c>
      <c r="S25" s="63">
        <f t="shared" si="5"/>
        <v>460.8</v>
      </c>
      <c r="T25" s="63">
        <f t="shared" si="5"/>
        <v>460.8</v>
      </c>
      <c r="U25" s="63">
        <f t="shared" si="5"/>
        <v>460.8</v>
      </c>
      <c r="V25" s="63">
        <f t="shared" si="5"/>
        <v>460.8</v>
      </c>
      <c r="W25" s="63">
        <f t="shared" si="5"/>
        <v>417.59999999999997</v>
      </c>
      <c r="X25" s="63">
        <f t="shared" si="5"/>
        <v>188.8</v>
      </c>
      <c r="Y25" s="63">
        <f t="shared" si="5"/>
        <v>275.2</v>
      </c>
      <c r="Z25" s="63">
        <f t="shared" si="5"/>
        <v>275.2</v>
      </c>
      <c r="AA25" s="63">
        <f t="shared" si="5"/>
        <v>275.2</v>
      </c>
      <c r="AB25" s="62">
        <f t="shared" si="5"/>
        <v>275.2</v>
      </c>
      <c r="AC25" s="63">
        <f>AC21*$B$5+SUM(AC23:AC24)</f>
        <v>188.8</v>
      </c>
      <c r="AD25" s="61"/>
      <c r="AE25" s="61"/>
      <c r="AF25" s="61"/>
      <c r="AG25" s="61"/>
      <c r="AH25" s="61"/>
    </row>
    <row r="26" spans="1:34" s="15" customFormat="1" x14ac:dyDescent="0.2">
      <c r="A26" s="40" t="s">
        <v>114</v>
      </c>
      <c r="B26" s="60">
        <f t="shared" ref="B26:AC26" si="6">-IF(ISBLANK(B97),0,MIN(B$22*$H$10,B$22-$B$7*$H$9))</f>
        <v>-43.199999999999989</v>
      </c>
      <c r="C26" s="60">
        <f t="shared" si="6"/>
        <v>-43.199999999999989</v>
      </c>
      <c r="D26" s="60">
        <f t="shared" si="6"/>
        <v>-43.199999999999989</v>
      </c>
      <c r="E26" s="60">
        <f t="shared" si="6"/>
        <v>0</v>
      </c>
      <c r="F26" s="60">
        <f t="shared" si="6"/>
        <v>-43.199999999999989</v>
      </c>
      <c r="G26" s="60">
        <f t="shared" si="6"/>
        <v>-43.199999999999989</v>
      </c>
      <c r="H26" s="60">
        <f t="shared" si="6"/>
        <v>-64.800000000000011</v>
      </c>
      <c r="I26" s="60">
        <f t="shared" si="6"/>
        <v>-72.576000000000008</v>
      </c>
      <c r="J26" s="60">
        <f t="shared" si="6"/>
        <v>0</v>
      </c>
      <c r="K26" s="60">
        <f t="shared" si="6"/>
        <v>0</v>
      </c>
      <c r="L26" s="60">
        <f t="shared" si="6"/>
        <v>0</v>
      </c>
      <c r="M26" s="60">
        <f t="shared" si="6"/>
        <v>0</v>
      </c>
      <c r="N26" s="60">
        <f t="shared" si="6"/>
        <v>-84.671999999999997</v>
      </c>
      <c r="O26" s="60">
        <f t="shared" si="6"/>
        <v>-84.671999999999997</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-72.576000000000008</v>
      </c>
      <c r="Z26" s="60">
        <f t="shared" si="6"/>
        <v>-72.576000000000008</v>
      </c>
      <c r="AA26" s="60">
        <f t="shared" si="6"/>
        <v>-72.576000000000008</v>
      </c>
      <c r="AB26" s="59">
        <f t="shared" si="6"/>
        <v>-72.576000000000008</v>
      </c>
      <c r="AC26" s="63">
        <f t="shared" si="6"/>
        <v>0</v>
      </c>
      <c r="AD26" s="61"/>
      <c r="AE26" s="61"/>
      <c r="AF26" s="61"/>
      <c r="AG26" s="61"/>
      <c r="AH26" s="61"/>
    </row>
    <row r="27" spans="1:34" s="15" customFormat="1" x14ac:dyDescent="0.2">
      <c r="A27" s="51" t="s">
        <v>115</v>
      </c>
      <c r="B27" s="60">
        <f t="shared" ref="B27:AC27" si="7">SUM(B25:B26)</f>
        <v>188.8</v>
      </c>
      <c r="C27" s="60">
        <f t="shared" si="7"/>
        <v>188.8</v>
      </c>
      <c r="D27" s="60">
        <f t="shared" si="7"/>
        <v>188.8</v>
      </c>
      <c r="E27" s="60">
        <f t="shared" si="7"/>
        <v>232</v>
      </c>
      <c r="F27" s="60">
        <f t="shared" si="7"/>
        <v>188.8</v>
      </c>
      <c r="G27" s="60">
        <f t="shared" si="7"/>
        <v>188.8</v>
      </c>
      <c r="H27" s="60">
        <f t="shared" si="7"/>
        <v>188.8</v>
      </c>
      <c r="I27" s="60">
        <f t="shared" si="7"/>
        <v>202.62399999999997</v>
      </c>
      <c r="J27" s="60">
        <f t="shared" si="7"/>
        <v>396</v>
      </c>
      <c r="K27" s="60">
        <f t="shared" si="7"/>
        <v>318.39999999999998</v>
      </c>
      <c r="L27" s="60">
        <f t="shared" si="7"/>
        <v>417.59999999999997</v>
      </c>
      <c r="M27" s="60">
        <f t="shared" si="7"/>
        <v>417.59999999999997</v>
      </c>
      <c r="N27" s="60">
        <f t="shared" si="7"/>
        <v>233.72799999999998</v>
      </c>
      <c r="O27" s="60">
        <f t="shared" si="7"/>
        <v>233.72799999999998</v>
      </c>
      <c r="P27" s="60">
        <f t="shared" si="7"/>
        <v>417.59999999999997</v>
      </c>
      <c r="Q27" s="60">
        <f t="shared" si="7"/>
        <v>188.8</v>
      </c>
      <c r="R27" s="60">
        <f t="shared" si="7"/>
        <v>460.8</v>
      </c>
      <c r="S27" s="60">
        <f t="shared" si="7"/>
        <v>460.8</v>
      </c>
      <c r="T27" s="60">
        <f t="shared" si="7"/>
        <v>460.8</v>
      </c>
      <c r="U27" s="60">
        <f t="shared" si="7"/>
        <v>460.8</v>
      </c>
      <c r="V27" s="60">
        <f t="shared" si="7"/>
        <v>460.8</v>
      </c>
      <c r="W27" s="60">
        <f t="shared" si="7"/>
        <v>417.59999999999997</v>
      </c>
      <c r="X27" s="60">
        <f t="shared" si="7"/>
        <v>188.8</v>
      </c>
      <c r="Y27" s="60">
        <f t="shared" si="7"/>
        <v>202.62399999999997</v>
      </c>
      <c r="Z27" s="60">
        <f t="shared" si="7"/>
        <v>202.62399999999997</v>
      </c>
      <c r="AA27" s="60">
        <f t="shared" si="7"/>
        <v>202.62399999999997</v>
      </c>
      <c r="AB27" s="59">
        <f t="shared" si="7"/>
        <v>202.62399999999997</v>
      </c>
      <c r="AC27" s="63">
        <f t="shared" si="7"/>
        <v>188.8</v>
      </c>
      <c r="AD27" s="61"/>
      <c r="AE27" s="61"/>
      <c r="AF27" s="61"/>
      <c r="AG27" s="61"/>
      <c r="AH27" s="61"/>
    </row>
    <row r="28" spans="1:34" s="15" customFormat="1" x14ac:dyDescent="0.2">
      <c r="A28" s="40" t="s">
        <v>116</v>
      </c>
      <c r="B28" s="60">
        <f>AVERAGE(AA22:AB22,B22)</f>
        <v>244.79999999999998</v>
      </c>
      <c r="C28" s="60">
        <f>AVERAGE(AB22,B22:C22)</f>
        <v>230.4</v>
      </c>
      <c r="D28" s="60">
        <f t="shared" ref="D28:AB28" si="8">AVERAGE(B22:D22)</f>
        <v>216</v>
      </c>
      <c r="E28" s="60">
        <f t="shared" si="8"/>
        <v>216</v>
      </c>
      <c r="F28" s="60">
        <f t="shared" si="8"/>
        <v>216</v>
      </c>
      <c r="G28" s="60">
        <f t="shared" si="8"/>
        <v>216</v>
      </c>
      <c r="H28" s="60">
        <f t="shared" si="8"/>
        <v>223.20000000000002</v>
      </c>
      <c r="I28" s="60">
        <f t="shared" si="8"/>
        <v>237.6</v>
      </c>
      <c r="J28" s="60">
        <f t="shared" si="8"/>
        <v>259.2</v>
      </c>
      <c r="K28" s="60">
        <f t="shared" si="8"/>
        <v>280.8</v>
      </c>
      <c r="L28" s="60">
        <f t="shared" si="8"/>
        <v>295.2</v>
      </c>
      <c r="M28" s="60">
        <f t="shared" si="8"/>
        <v>302.39999999999998</v>
      </c>
      <c r="N28" s="60">
        <f t="shared" si="8"/>
        <v>302.39999999999998</v>
      </c>
      <c r="O28" s="60">
        <f t="shared" si="8"/>
        <v>302.39999999999998</v>
      </c>
      <c r="P28" s="60">
        <f t="shared" si="8"/>
        <v>302.39999999999998</v>
      </c>
      <c r="Q28" s="60">
        <f t="shared" si="8"/>
        <v>259.2</v>
      </c>
      <c r="R28" s="60">
        <f t="shared" si="8"/>
        <v>273.59999999999997</v>
      </c>
      <c r="S28" s="60">
        <f t="shared" si="8"/>
        <v>288.00000000000006</v>
      </c>
      <c r="T28" s="60">
        <f t="shared" si="8"/>
        <v>345.60000000000008</v>
      </c>
      <c r="U28" s="60">
        <f t="shared" si="8"/>
        <v>345.60000000000008</v>
      </c>
      <c r="V28" s="60">
        <f t="shared" si="8"/>
        <v>345.60000000000008</v>
      </c>
      <c r="W28" s="60">
        <f t="shared" si="8"/>
        <v>331.2</v>
      </c>
      <c r="X28" s="60">
        <f t="shared" si="8"/>
        <v>273.59999999999997</v>
      </c>
      <c r="Y28" s="60">
        <f t="shared" si="8"/>
        <v>244.79999999999998</v>
      </c>
      <c r="Z28" s="60">
        <f t="shared" si="8"/>
        <v>230.4</v>
      </c>
      <c r="AA28" s="60">
        <f t="shared" si="8"/>
        <v>259.2</v>
      </c>
      <c r="AB28" s="59">
        <f t="shared" si="8"/>
        <v>259.2</v>
      </c>
      <c r="AC28" s="63">
        <f>SUM(AC25:AC26)</f>
        <v>188.8</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63"/>
      <c r="AD29" s="32"/>
      <c r="AE29" s="32"/>
      <c r="AF29" s="32"/>
      <c r="AG29" s="32"/>
      <c r="AH29" s="32"/>
    </row>
    <row r="30" spans="1:34" s="15" customFormat="1" x14ac:dyDescent="0.2">
      <c r="A30" s="40" t="s">
        <v>118</v>
      </c>
      <c r="B30" s="60">
        <f t="shared" ref="B30:AC30" si="9">IF(ISBLANK(B97),0,$B$11)</f>
        <v>32</v>
      </c>
      <c r="C30" s="60">
        <f t="shared" si="9"/>
        <v>32</v>
      </c>
      <c r="D30" s="60">
        <f t="shared" si="9"/>
        <v>32</v>
      </c>
      <c r="E30" s="60">
        <f t="shared" si="9"/>
        <v>0</v>
      </c>
      <c r="F30" s="60">
        <f t="shared" si="9"/>
        <v>32</v>
      </c>
      <c r="G30" s="60">
        <f t="shared" si="9"/>
        <v>32</v>
      </c>
      <c r="H30" s="60">
        <f t="shared" si="9"/>
        <v>32</v>
      </c>
      <c r="I30" s="60">
        <f t="shared" si="9"/>
        <v>32</v>
      </c>
      <c r="J30" s="60">
        <f t="shared" si="9"/>
        <v>0</v>
      </c>
      <c r="K30" s="60">
        <f t="shared" si="9"/>
        <v>0</v>
      </c>
      <c r="L30" s="60">
        <f t="shared" si="9"/>
        <v>0</v>
      </c>
      <c r="M30" s="60">
        <f t="shared" si="9"/>
        <v>0</v>
      </c>
      <c r="N30" s="60">
        <f t="shared" si="9"/>
        <v>32</v>
      </c>
      <c r="O30" s="60">
        <f t="shared" si="9"/>
        <v>32</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32</v>
      </c>
      <c r="Z30" s="60">
        <f t="shared" si="9"/>
        <v>32</v>
      </c>
      <c r="AA30" s="60">
        <f t="shared" si="9"/>
        <v>32</v>
      </c>
      <c r="AB30" s="59">
        <f t="shared" si="9"/>
        <v>32</v>
      </c>
      <c r="AC30" s="63">
        <f t="shared" si="9"/>
        <v>32</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1"/>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0.45499579579579563</v>
      </c>
      <c r="C34" s="223">
        <f t="shared" ref="C34:AC34" si="11">((C36*$B$123)/$B$2)</f>
        <v>0.45499579579579563</v>
      </c>
      <c r="D34" s="223">
        <f t="shared" si="11"/>
        <v>0.45499579579579563</v>
      </c>
      <c r="E34" s="223">
        <f t="shared" si="11"/>
        <v>0.45499579579579563</v>
      </c>
      <c r="F34" s="223">
        <f t="shared" si="11"/>
        <v>0.45499579579579563</v>
      </c>
      <c r="G34" s="223">
        <f t="shared" si="11"/>
        <v>0.45499579579579563</v>
      </c>
      <c r="H34" s="223">
        <f t="shared" si="11"/>
        <v>0.5199951951951951</v>
      </c>
      <c r="I34" s="223">
        <f t="shared" si="11"/>
        <v>0.5199951951951951</v>
      </c>
      <c r="J34" s="223">
        <f t="shared" si="11"/>
        <v>0.5199951951951951</v>
      </c>
      <c r="K34" s="223">
        <f t="shared" si="11"/>
        <v>0.58499459459459446</v>
      </c>
      <c r="L34" s="223">
        <f t="shared" si="11"/>
        <v>0.58499459459459446</v>
      </c>
      <c r="M34" s="223">
        <f t="shared" si="11"/>
        <v>0.58499459459459446</v>
      </c>
      <c r="N34" s="223">
        <f t="shared" si="11"/>
        <v>0.64999399399399382</v>
      </c>
      <c r="O34" s="223">
        <f t="shared" si="11"/>
        <v>0.64999399399399382</v>
      </c>
      <c r="P34" s="223">
        <f t="shared" si="11"/>
        <v>0.64999399399399382</v>
      </c>
      <c r="Q34" s="223">
        <f t="shared" si="11"/>
        <v>0.64999399399399382</v>
      </c>
      <c r="R34" s="223">
        <f t="shared" si="11"/>
        <v>0.64999399399399382</v>
      </c>
      <c r="S34" s="223">
        <f t="shared" si="11"/>
        <v>0.64999399399399382</v>
      </c>
      <c r="T34" s="223">
        <f t="shared" si="11"/>
        <v>0.64999399399399382</v>
      </c>
      <c r="U34" s="223">
        <f t="shared" si="11"/>
        <v>0.64999399399399382</v>
      </c>
      <c r="V34" s="223">
        <f t="shared" si="11"/>
        <v>0.64999399399399382</v>
      </c>
      <c r="W34" s="223">
        <f t="shared" si="11"/>
        <v>0.64999399399399382</v>
      </c>
      <c r="X34" s="223">
        <f t="shared" si="11"/>
        <v>0.64999399399399382</v>
      </c>
      <c r="Y34" s="223">
        <f t="shared" si="11"/>
        <v>0.64999399399399382</v>
      </c>
      <c r="Z34" s="223">
        <f t="shared" si="11"/>
        <v>0.64999399399399382</v>
      </c>
      <c r="AA34" s="223">
        <f t="shared" si="11"/>
        <v>0.64999399399399382</v>
      </c>
      <c r="AB34" s="223">
        <f t="shared" si="11"/>
        <v>0.64999399399399382</v>
      </c>
      <c r="AC34" s="223">
        <f t="shared" si="11"/>
        <v>0.45499579579579563</v>
      </c>
      <c r="AD34" s="52"/>
      <c r="AE34" s="52"/>
      <c r="AF34" s="52"/>
      <c r="AG34" s="52"/>
      <c r="AH34" s="52"/>
    </row>
    <row r="35" spans="1:34" s="15" customFormat="1" x14ac:dyDescent="0.2">
      <c r="A35" s="51" t="s">
        <v>123</v>
      </c>
      <c r="B35" s="50">
        <f t="shared" ref="B35:AC35" si="12">ROUND($B$2*B$32,2)</f>
        <v>7</v>
      </c>
      <c r="C35" s="50">
        <f t="shared" si="12"/>
        <v>7</v>
      </c>
      <c r="D35" s="50">
        <f t="shared" si="12"/>
        <v>7</v>
      </c>
      <c r="E35" s="50">
        <f t="shared" si="12"/>
        <v>7</v>
      </c>
      <c r="F35" s="50">
        <f t="shared" si="12"/>
        <v>7</v>
      </c>
      <c r="G35" s="50">
        <f t="shared" si="12"/>
        <v>7</v>
      </c>
      <c r="H35" s="50">
        <f t="shared" si="12"/>
        <v>8</v>
      </c>
      <c r="I35" s="50">
        <f t="shared" si="12"/>
        <v>8</v>
      </c>
      <c r="J35" s="50">
        <f t="shared" si="12"/>
        <v>8</v>
      </c>
      <c r="K35" s="50">
        <f t="shared" si="12"/>
        <v>9</v>
      </c>
      <c r="L35" s="50">
        <f t="shared" si="12"/>
        <v>9</v>
      </c>
      <c r="M35" s="50">
        <f t="shared" si="12"/>
        <v>9</v>
      </c>
      <c r="N35" s="50">
        <f t="shared" si="12"/>
        <v>10</v>
      </c>
      <c r="O35" s="50">
        <f t="shared" si="12"/>
        <v>10</v>
      </c>
      <c r="P35" s="50">
        <f t="shared" si="12"/>
        <v>10</v>
      </c>
      <c r="Q35" s="50">
        <f t="shared" si="12"/>
        <v>10</v>
      </c>
      <c r="R35" s="50">
        <f t="shared" si="12"/>
        <v>10</v>
      </c>
      <c r="S35" s="50">
        <f t="shared" si="12"/>
        <v>10</v>
      </c>
      <c r="T35" s="50">
        <f t="shared" si="12"/>
        <v>10</v>
      </c>
      <c r="U35" s="50">
        <f t="shared" si="12"/>
        <v>10</v>
      </c>
      <c r="V35" s="50">
        <f t="shared" si="12"/>
        <v>10</v>
      </c>
      <c r="W35" s="50">
        <f t="shared" si="12"/>
        <v>10</v>
      </c>
      <c r="X35" s="50">
        <f t="shared" si="12"/>
        <v>10</v>
      </c>
      <c r="Y35" s="50">
        <f t="shared" si="12"/>
        <v>10</v>
      </c>
      <c r="Z35" s="50">
        <f t="shared" si="12"/>
        <v>10</v>
      </c>
      <c r="AA35" s="50">
        <f t="shared" si="12"/>
        <v>10</v>
      </c>
      <c r="AB35" s="49">
        <f t="shared" si="12"/>
        <v>10</v>
      </c>
      <c r="AC35" s="50">
        <f t="shared" si="12"/>
        <v>7</v>
      </c>
      <c r="AD35" s="52"/>
      <c r="AE35" s="52"/>
      <c r="AF35" s="52"/>
      <c r="AG35" s="52"/>
      <c r="AH35" s="52"/>
    </row>
    <row r="36" spans="1:34" x14ac:dyDescent="0.2">
      <c r="A36" s="51" t="s">
        <v>124</v>
      </c>
      <c r="B36" s="50">
        <f t="shared" ref="B36:AC36" si="13">ROUND($B$2*B$33,2)</f>
        <v>5.6</v>
      </c>
      <c r="C36" s="50">
        <f t="shared" si="13"/>
        <v>5.6</v>
      </c>
      <c r="D36" s="50">
        <f t="shared" si="13"/>
        <v>5.6</v>
      </c>
      <c r="E36" s="50">
        <f t="shared" si="13"/>
        <v>5.6</v>
      </c>
      <c r="F36" s="50">
        <f t="shared" si="13"/>
        <v>5.6</v>
      </c>
      <c r="G36" s="50">
        <f t="shared" si="13"/>
        <v>5.6</v>
      </c>
      <c r="H36" s="50">
        <f t="shared" si="13"/>
        <v>6.4</v>
      </c>
      <c r="I36" s="50">
        <f t="shared" si="13"/>
        <v>6.4</v>
      </c>
      <c r="J36" s="50">
        <f t="shared" si="13"/>
        <v>6.4</v>
      </c>
      <c r="K36" s="50">
        <f t="shared" si="13"/>
        <v>7.2</v>
      </c>
      <c r="L36" s="50">
        <f t="shared" si="13"/>
        <v>7.2</v>
      </c>
      <c r="M36" s="50">
        <f t="shared" si="13"/>
        <v>7.2</v>
      </c>
      <c r="N36" s="50">
        <f t="shared" si="13"/>
        <v>8</v>
      </c>
      <c r="O36" s="50">
        <f t="shared" si="13"/>
        <v>8</v>
      </c>
      <c r="P36" s="50">
        <f t="shared" si="13"/>
        <v>8</v>
      </c>
      <c r="Q36" s="50">
        <f t="shared" si="13"/>
        <v>8</v>
      </c>
      <c r="R36" s="50">
        <f t="shared" si="13"/>
        <v>8</v>
      </c>
      <c r="S36" s="50">
        <f t="shared" si="13"/>
        <v>8</v>
      </c>
      <c r="T36" s="50">
        <f t="shared" si="13"/>
        <v>8</v>
      </c>
      <c r="U36" s="50">
        <f t="shared" si="13"/>
        <v>8</v>
      </c>
      <c r="V36" s="50">
        <f t="shared" si="13"/>
        <v>8</v>
      </c>
      <c r="W36" s="50">
        <f t="shared" si="13"/>
        <v>8</v>
      </c>
      <c r="X36" s="50">
        <f t="shared" si="13"/>
        <v>8</v>
      </c>
      <c r="Y36" s="50">
        <f t="shared" si="13"/>
        <v>8</v>
      </c>
      <c r="Z36" s="50">
        <f t="shared" si="13"/>
        <v>8</v>
      </c>
      <c r="AA36" s="50">
        <f t="shared" si="13"/>
        <v>8</v>
      </c>
      <c r="AB36" s="49">
        <f t="shared" si="13"/>
        <v>8</v>
      </c>
      <c r="AC36" s="50">
        <f t="shared" si="13"/>
        <v>5.6</v>
      </c>
      <c r="AD36" s="32"/>
      <c r="AE36" s="32"/>
      <c r="AF36" s="32"/>
      <c r="AG36" s="32"/>
      <c r="AH36" s="32"/>
    </row>
    <row r="37" spans="1:34" x14ac:dyDescent="0.2">
      <c r="A37" s="337" t="s">
        <v>125</v>
      </c>
      <c r="B37" s="353">
        <f>B34*$B$2</f>
        <v>4.5499579579579565</v>
      </c>
      <c r="C37" s="353">
        <f t="shared" ref="C37:AC37" si="14">C34*$B$2</f>
        <v>4.5499579579579565</v>
      </c>
      <c r="D37" s="353">
        <f t="shared" si="14"/>
        <v>4.5499579579579565</v>
      </c>
      <c r="E37" s="353">
        <f t="shared" si="14"/>
        <v>4.5499579579579565</v>
      </c>
      <c r="F37" s="353">
        <f t="shared" si="14"/>
        <v>4.5499579579579565</v>
      </c>
      <c r="G37" s="353">
        <f t="shared" si="14"/>
        <v>4.5499579579579565</v>
      </c>
      <c r="H37" s="353">
        <f t="shared" si="14"/>
        <v>5.1999519519519506</v>
      </c>
      <c r="I37" s="353">
        <f t="shared" si="14"/>
        <v>5.1999519519519506</v>
      </c>
      <c r="J37" s="353">
        <f t="shared" si="14"/>
        <v>5.1999519519519506</v>
      </c>
      <c r="K37" s="353">
        <f t="shared" si="14"/>
        <v>5.8499459459459446</v>
      </c>
      <c r="L37" s="353">
        <f t="shared" si="14"/>
        <v>5.8499459459459446</v>
      </c>
      <c r="M37" s="353">
        <f t="shared" si="14"/>
        <v>5.8499459459459446</v>
      </c>
      <c r="N37" s="353">
        <f t="shared" si="14"/>
        <v>6.4999399399399387</v>
      </c>
      <c r="O37" s="353">
        <f t="shared" si="14"/>
        <v>6.4999399399399387</v>
      </c>
      <c r="P37" s="353">
        <f t="shared" si="14"/>
        <v>6.4999399399399387</v>
      </c>
      <c r="Q37" s="353">
        <f t="shared" si="14"/>
        <v>6.4999399399399387</v>
      </c>
      <c r="R37" s="353">
        <f t="shared" si="14"/>
        <v>6.4999399399399387</v>
      </c>
      <c r="S37" s="353">
        <f t="shared" si="14"/>
        <v>6.4999399399399387</v>
      </c>
      <c r="T37" s="353">
        <f t="shared" si="14"/>
        <v>6.4999399399399387</v>
      </c>
      <c r="U37" s="353">
        <f t="shared" si="14"/>
        <v>6.4999399399399387</v>
      </c>
      <c r="V37" s="353">
        <f t="shared" si="14"/>
        <v>6.4999399399399387</v>
      </c>
      <c r="W37" s="353">
        <f t="shared" si="14"/>
        <v>6.4999399399399387</v>
      </c>
      <c r="X37" s="353">
        <f t="shared" si="14"/>
        <v>6.4999399399399387</v>
      </c>
      <c r="Y37" s="353">
        <f t="shared" si="14"/>
        <v>6.4999399399399387</v>
      </c>
      <c r="Z37" s="353">
        <f t="shared" si="14"/>
        <v>6.4999399399399387</v>
      </c>
      <c r="AA37" s="353">
        <f t="shared" si="14"/>
        <v>6.4999399399399387</v>
      </c>
      <c r="AB37" s="353">
        <f t="shared" si="14"/>
        <v>6.4999399399399387</v>
      </c>
      <c r="AC37" s="353">
        <f t="shared" si="14"/>
        <v>4.5499579579579565</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2"/>
      <c r="AE38" s="272"/>
    </row>
    <row r="39" spans="1:34" s="308" customFormat="1" ht="12.75" x14ac:dyDescent="0.2">
      <c r="A39" s="326" t="s">
        <v>127</v>
      </c>
      <c r="B39" s="314">
        <f>B$36*$B124</f>
        <v>3.892353153153151</v>
      </c>
      <c r="C39" s="314">
        <f t="shared" ref="C39:AC39" si="15">C$36*$B124</f>
        <v>3.892353153153151</v>
      </c>
      <c r="D39" s="314">
        <f t="shared" si="15"/>
        <v>3.892353153153151</v>
      </c>
      <c r="E39" s="314">
        <f t="shared" si="15"/>
        <v>3.892353153153151</v>
      </c>
      <c r="F39" s="314">
        <f t="shared" si="15"/>
        <v>3.892353153153151</v>
      </c>
      <c r="G39" s="314">
        <f t="shared" si="15"/>
        <v>3.892353153153151</v>
      </c>
      <c r="H39" s="314">
        <f t="shared" si="15"/>
        <v>4.4484036036036017</v>
      </c>
      <c r="I39" s="314">
        <f t="shared" si="15"/>
        <v>4.4484036036036017</v>
      </c>
      <c r="J39" s="314">
        <f t="shared" si="15"/>
        <v>4.4484036036036017</v>
      </c>
      <c r="K39" s="314">
        <f t="shared" si="15"/>
        <v>5.0044540540540519</v>
      </c>
      <c r="L39" s="314">
        <f t="shared" si="15"/>
        <v>5.0044540540540519</v>
      </c>
      <c r="M39" s="314">
        <f t="shared" si="15"/>
        <v>5.0044540540540519</v>
      </c>
      <c r="N39" s="314">
        <f t="shared" si="15"/>
        <v>5.5605045045045021</v>
      </c>
      <c r="O39" s="314">
        <f t="shared" si="15"/>
        <v>5.5605045045045021</v>
      </c>
      <c r="P39" s="314">
        <f t="shared" si="15"/>
        <v>5.5605045045045021</v>
      </c>
      <c r="Q39" s="314">
        <f t="shared" si="15"/>
        <v>5.5605045045045021</v>
      </c>
      <c r="R39" s="314">
        <f t="shared" si="15"/>
        <v>5.5605045045045021</v>
      </c>
      <c r="S39" s="314">
        <f t="shared" si="15"/>
        <v>5.5605045045045021</v>
      </c>
      <c r="T39" s="314">
        <f t="shared" si="15"/>
        <v>5.5605045045045021</v>
      </c>
      <c r="U39" s="314">
        <f t="shared" si="15"/>
        <v>5.5605045045045021</v>
      </c>
      <c r="V39" s="314">
        <f t="shared" si="15"/>
        <v>5.5605045045045021</v>
      </c>
      <c r="W39" s="314">
        <f t="shared" si="15"/>
        <v>5.5605045045045021</v>
      </c>
      <c r="X39" s="314">
        <f t="shared" si="15"/>
        <v>5.5605045045045021</v>
      </c>
      <c r="Y39" s="314">
        <f t="shared" si="15"/>
        <v>5.5605045045045021</v>
      </c>
      <c r="Z39" s="314">
        <f t="shared" si="15"/>
        <v>5.5605045045045021</v>
      </c>
      <c r="AA39" s="314">
        <f t="shared" si="15"/>
        <v>5.5605045045045021</v>
      </c>
      <c r="AB39" s="314">
        <f t="shared" si="15"/>
        <v>5.5605045045045021</v>
      </c>
      <c r="AC39" s="314">
        <f t="shared" si="15"/>
        <v>3.892353153153151</v>
      </c>
      <c r="AD39" s="271"/>
      <c r="AE39" s="271"/>
    </row>
    <row r="40" spans="1:34" s="308" customFormat="1" ht="12.75" x14ac:dyDescent="0.2">
      <c r="A40" s="326" t="s">
        <v>128</v>
      </c>
      <c r="B40" s="314">
        <f t="shared" ref="B40:AC48" si="16">B$36*$B125</f>
        <v>0.90084324324324316</v>
      </c>
      <c r="C40" s="314">
        <f t="shared" si="16"/>
        <v>0.90084324324324316</v>
      </c>
      <c r="D40" s="314">
        <f t="shared" si="16"/>
        <v>0.90084324324324316</v>
      </c>
      <c r="E40" s="314">
        <f t="shared" si="16"/>
        <v>0.90084324324324316</v>
      </c>
      <c r="F40" s="314">
        <f t="shared" si="16"/>
        <v>0.90084324324324316</v>
      </c>
      <c r="G40" s="314">
        <f t="shared" si="16"/>
        <v>0.90084324324324316</v>
      </c>
      <c r="H40" s="314">
        <f t="shared" si="16"/>
        <v>1.0295351351351352</v>
      </c>
      <c r="I40" s="314">
        <f t="shared" si="16"/>
        <v>1.0295351351351352</v>
      </c>
      <c r="J40" s="314">
        <f t="shared" si="16"/>
        <v>1.0295351351351352</v>
      </c>
      <c r="K40" s="314">
        <f t="shared" si="16"/>
        <v>1.1582270270270272</v>
      </c>
      <c r="L40" s="314">
        <f t="shared" si="16"/>
        <v>1.1582270270270272</v>
      </c>
      <c r="M40" s="314">
        <f t="shared" si="16"/>
        <v>1.1582270270270272</v>
      </c>
      <c r="N40" s="314">
        <f t="shared" si="16"/>
        <v>1.286918918918919</v>
      </c>
      <c r="O40" s="314">
        <f t="shared" si="16"/>
        <v>1.286918918918919</v>
      </c>
      <c r="P40" s="314">
        <f t="shared" si="16"/>
        <v>1.286918918918919</v>
      </c>
      <c r="Q40" s="314">
        <f t="shared" si="16"/>
        <v>1.286918918918919</v>
      </c>
      <c r="R40" s="314">
        <f t="shared" si="16"/>
        <v>1.286918918918919</v>
      </c>
      <c r="S40" s="314">
        <f t="shared" si="16"/>
        <v>1.286918918918919</v>
      </c>
      <c r="T40" s="314">
        <f t="shared" si="16"/>
        <v>1.286918918918919</v>
      </c>
      <c r="U40" s="314">
        <f t="shared" si="16"/>
        <v>1.286918918918919</v>
      </c>
      <c r="V40" s="314">
        <f t="shared" si="16"/>
        <v>1.286918918918919</v>
      </c>
      <c r="W40" s="314">
        <f t="shared" si="16"/>
        <v>1.286918918918919</v>
      </c>
      <c r="X40" s="314">
        <f t="shared" si="16"/>
        <v>1.286918918918919</v>
      </c>
      <c r="Y40" s="314">
        <f t="shared" si="16"/>
        <v>1.286918918918919</v>
      </c>
      <c r="Z40" s="314">
        <f t="shared" si="16"/>
        <v>1.286918918918919</v>
      </c>
      <c r="AA40" s="314">
        <f t="shared" si="16"/>
        <v>1.286918918918919</v>
      </c>
      <c r="AB40" s="314">
        <f t="shared" si="16"/>
        <v>1.286918918918919</v>
      </c>
      <c r="AC40" s="314">
        <f t="shared" si="16"/>
        <v>0.90084324324324316</v>
      </c>
      <c r="AD40" s="271"/>
      <c r="AE40" s="271"/>
    </row>
    <row r="41" spans="1:34" s="308" customFormat="1" ht="12.75" x14ac:dyDescent="0.2">
      <c r="A41" s="326" t="s">
        <v>129</v>
      </c>
      <c r="B41" s="314">
        <f t="shared" si="16"/>
        <v>2.2444396396396393</v>
      </c>
      <c r="C41" s="314">
        <f t="shared" si="16"/>
        <v>2.2444396396396393</v>
      </c>
      <c r="D41" s="314">
        <f t="shared" si="16"/>
        <v>2.2444396396396393</v>
      </c>
      <c r="E41" s="314">
        <f t="shared" si="16"/>
        <v>2.2444396396396393</v>
      </c>
      <c r="F41" s="314">
        <f t="shared" si="16"/>
        <v>2.2444396396396393</v>
      </c>
      <c r="G41" s="314">
        <f t="shared" si="16"/>
        <v>2.2444396396396393</v>
      </c>
      <c r="H41" s="314">
        <f t="shared" si="16"/>
        <v>2.5650738738738736</v>
      </c>
      <c r="I41" s="314">
        <f t="shared" si="16"/>
        <v>2.5650738738738736</v>
      </c>
      <c r="J41" s="314">
        <f t="shared" si="16"/>
        <v>2.5650738738738736</v>
      </c>
      <c r="K41" s="314">
        <f t="shared" si="16"/>
        <v>2.8857081081081075</v>
      </c>
      <c r="L41" s="314">
        <f t="shared" si="16"/>
        <v>2.8857081081081075</v>
      </c>
      <c r="M41" s="314">
        <f t="shared" si="16"/>
        <v>2.8857081081081075</v>
      </c>
      <c r="N41" s="314">
        <f t="shared" si="16"/>
        <v>3.2063423423423418</v>
      </c>
      <c r="O41" s="314">
        <f t="shared" si="16"/>
        <v>3.2063423423423418</v>
      </c>
      <c r="P41" s="314">
        <f t="shared" si="16"/>
        <v>3.2063423423423418</v>
      </c>
      <c r="Q41" s="314">
        <f t="shared" si="16"/>
        <v>3.2063423423423418</v>
      </c>
      <c r="R41" s="314">
        <f t="shared" si="16"/>
        <v>3.2063423423423418</v>
      </c>
      <c r="S41" s="314">
        <f t="shared" si="16"/>
        <v>3.2063423423423418</v>
      </c>
      <c r="T41" s="314">
        <f t="shared" si="16"/>
        <v>3.2063423423423418</v>
      </c>
      <c r="U41" s="314">
        <f t="shared" si="16"/>
        <v>3.2063423423423418</v>
      </c>
      <c r="V41" s="314">
        <f t="shared" si="16"/>
        <v>3.2063423423423418</v>
      </c>
      <c r="W41" s="314">
        <f t="shared" si="16"/>
        <v>3.2063423423423418</v>
      </c>
      <c r="X41" s="314">
        <f t="shared" si="16"/>
        <v>3.2063423423423418</v>
      </c>
      <c r="Y41" s="314">
        <f t="shared" si="16"/>
        <v>3.2063423423423418</v>
      </c>
      <c r="Z41" s="314">
        <f t="shared" si="16"/>
        <v>3.2063423423423418</v>
      </c>
      <c r="AA41" s="314">
        <f t="shared" si="16"/>
        <v>3.2063423423423418</v>
      </c>
      <c r="AB41" s="314">
        <f t="shared" si="16"/>
        <v>3.2063423423423418</v>
      </c>
      <c r="AC41" s="314">
        <f t="shared" si="16"/>
        <v>2.2444396396396393</v>
      </c>
      <c r="AD41" s="271"/>
      <c r="AE41" s="271"/>
    </row>
    <row r="42" spans="1:34" s="308" customFormat="1" ht="12.75" x14ac:dyDescent="0.2">
      <c r="A42" s="326" t="s">
        <v>130</v>
      </c>
      <c r="B42" s="314">
        <f t="shared" si="16"/>
        <v>3.8269693693693676</v>
      </c>
      <c r="C42" s="314">
        <f t="shared" si="16"/>
        <v>3.8269693693693676</v>
      </c>
      <c r="D42" s="314">
        <f t="shared" si="16"/>
        <v>3.8269693693693676</v>
      </c>
      <c r="E42" s="314">
        <f t="shared" si="16"/>
        <v>3.8269693693693676</v>
      </c>
      <c r="F42" s="314">
        <f t="shared" si="16"/>
        <v>3.8269693693693676</v>
      </c>
      <c r="G42" s="314">
        <f t="shared" si="16"/>
        <v>3.8269693693693676</v>
      </c>
      <c r="H42" s="314">
        <f t="shared" si="16"/>
        <v>4.373679279279278</v>
      </c>
      <c r="I42" s="314">
        <f t="shared" si="16"/>
        <v>4.373679279279278</v>
      </c>
      <c r="J42" s="314">
        <f t="shared" si="16"/>
        <v>4.373679279279278</v>
      </c>
      <c r="K42" s="314">
        <f t="shared" si="16"/>
        <v>4.9203891891891871</v>
      </c>
      <c r="L42" s="314">
        <f t="shared" si="16"/>
        <v>4.9203891891891871</v>
      </c>
      <c r="M42" s="314">
        <f t="shared" si="16"/>
        <v>4.9203891891891871</v>
      </c>
      <c r="N42" s="314">
        <f t="shared" si="16"/>
        <v>5.4670990990990971</v>
      </c>
      <c r="O42" s="314">
        <f t="shared" si="16"/>
        <v>5.4670990990990971</v>
      </c>
      <c r="P42" s="314">
        <f t="shared" si="16"/>
        <v>5.4670990990990971</v>
      </c>
      <c r="Q42" s="314">
        <f t="shared" si="16"/>
        <v>5.4670990990990971</v>
      </c>
      <c r="R42" s="314">
        <f t="shared" si="16"/>
        <v>5.4670990990990971</v>
      </c>
      <c r="S42" s="314">
        <f t="shared" si="16"/>
        <v>5.4670990990990971</v>
      </c>
      <c r="T42" s="314">
        <f t="shared" si="16"/>
        <v>5.4670990990990971</v>
      </c>
      <c r="U42" s="314">
        <f t="shared" si="16"/>
        <v>5.4670990990990971</v>
      </c>
      <c r="V42" s="314">
        <f t="shared" si="16"/>
        <v>5.4670990990990971</v>
      </c>
      <c r="W42" s="314">
        <f t="shared" si="16"/>
        <v>5.4670990990990971</v>
      </c>
      <c r="X42" s="314">
        <f t="shared" si="16"/>
        <v>5.4670990990990971</v>
      </c>
      <c r="Y42" s="314">
        <f t="shared" si="16"/>
        <v>5.4670990990990971</v>
      </c>
      <c r="Z42" s="314">
        <f t="shared" si="16"/>
        <v>5.4670990990990971</v>
      </c>
      <c r="AA42" s="314">
        <f t="shared" si="16"/>
        <v>5.4670990990990971</v>
      </c>
      <c r="AB42" s="314">
        <f t="shared" si="16"/>
        <v>5.4670990990990971</v>
      </c>
      <c r="AC42" s="314">
        <f t="shared" si="16"/>
        <v>3.8269693693693676</v>
      </c>
      <c r="AD42" s="271"/>
      <c r="AE42" s="271"/>
    </row>
    <row r="43" spans="1:34" s="308" customFormat="1" ht="12.75" x14ac:dyDescent="0.2">
      <c r="A43" s="326" t="s">
        <v>131</v>
      </c>
      <c r="B43" s="314">
        <f t="shared" si="16"/>
        <v>3.892353153153151</v>
      </c>
      <c r="C43" s="314">
        <f t="shared" si="16"/>
        <v>3.892353153153151</v>
      </c>
      <c r="D43" s="314">
        <f t="shared" si="16"/>
        <v>3.892353153153151</v>
      </c>
      <c r="E43" s="314">
        <f t="shared" si="16"/>
        <v>3.892353153153151</v>
      </c>
      <c r="F43" s="314">
        <f t="shared" si="16"/>
        <v>3.892353153153151</v>
      </c>
      <c r="G43" s="314">
        <f t="shared" si="16"/>
        <v>3.892353153153151</v>
      </c>
      <c r="H43" s="314">
        <f t="shared" si="16"/>
        <v>4.4484036036036017</v>
      </c>
      <c r="I43" s="314">
        <f t="shared" si="16"/>
        <v>4.4484036036036017</v>
      </c>
      <c r="J43" s="314">
        <f t="shared" si="16"/>
        <v>4.4484036036036017</v>
      </c>
      <c r="K43" s="314">
        <f t="shared" si="16"/>
        <v>5.0044540540540519</v>
      </c>
      <c r="L43" s="314">
        <f t="shared" si="16"/>
        <v>5.0044540540540519</v>
      </c>
      <c r="M43" s="314">
        <f t="shared" si="16"/>
        <v>5.0044540540540519</v>
      </c>
      <c r="N43" s="314">
        <f t="shared" si="16"/>
        <v>5.5605045045045021</v>
      </c>
      <c r="O43" s="314">
        <f t="shared" si="16"/>
        <v>5.5605045045045021</v>
      </c>
      <c r="P43" s="314">
        <f t="shared" si="16"/>
        <v>5.5605045045045021</v>
      </c>
      <c r="Q43" s="314">
        <f t="shared" si="16"/>
        <v>5.5605045045045021</v>
      </c>
      <c r="R43" s="314">
        <f t="shared" si="16"/>
        <v>5.5605045045045021</v>
      </c>
      <c r="S43" s="314">
        <f t="shared" si="16"/>
        <v>5.5605045045045021</v>
      </c>
      <c r="T43" s="314">
        <f t="shared" si="16"/>
        <v>5.5605045045045021</v>
      </c>
      <c r="U43" s="314">
        <f t="shared" si="16"/>
        <v>5.5605045045045021</v>
      </c>
      <c r="V43" s="314">
        <f t="shared" si="16"/>
        <v>5.5605045045045021</v>
      </c>
      <c r="W43" s="314">
        <f t="shared" si="16"/>
        <v>5.5605045045045021</v>
      </c>
      <c r="X43" s="314">
        <f t="shared" si="16"/>
        <v>5.5605045045045021</v>
      </c>
      <c r="Y43" s="314">
        <f t="shared" si="16"/>
        <v>5.5605045045045021</v>
      </c>
      <c r="Z43" s="314">
        <f t="shared" si="16"/>
        <v>5.5605045045045021</v>
      </c>
      <c r="AA43" s="314">
        <f t="shared" si="16"/>
        <v>5.5605045045045021</v>
      </c>
      <c r="AB43" s="314">
        <f t="shared" si="16"/>
        <v>5.5605045045045021</v>
      </c>
      <c r="AC43" s="314">
        <f t="shared" si="16"/>
        <v>3.892353153153151</v>
      </c>
      <c r="AD43" s="271"/>
      <c r="AE43" s="271"/>
    </row>
    <row r="44" spans="1:34" s="308" customFormat="1" ht="12.75" x14ac:dyDescent="0.2">
      <c r="A44" s="326" t="s">
        <v>132</v>
      </c>
      <c r="B44" s="314">
        <f t="shared" si="16"/>
        <v>3.892353153153151</v>
      </c>
      <c r="C44" s="314">
        <f t="shared" si="16"/>
        <v>3.892353153153151</v>
      </c>
      <c r="D44" s="314">
        <f t="shared" si="16"/>
        <v>3.892353153153151</v>
      </c>
      <c r="E44" s="314">
        <f t="shared" si="16"/>
        <v>3.892353153153151</v>
      </c>
      <c r="F44" s="314">
        <f t="shared" si="16"/>
        <v>3.892353153153151</v>
      </c>
      <c r="G44" s="314">
        <f t="shared" si="16"/>
        <v>3.892353153153151</v>
      </c>
      <c r="H44" s="314">
        <f t="shared" si="16"/>
        <v>4.4484036036036017</v>
      </c>
      <c r="I44" s="314">
        <f t="shared" si="16"/>
        <v>4.4484036036036017</v>
      </c>
      <c r="J44" s="314">
        <f t="shared" si="16"/>
        <v>4.4484036036036017</v>
      </c>
      <c r="K44" s="314">
        <f t="shared" si="16"/>
        <v>5.0044540540540519</v>
      </c>
      <c r="L44" s="314">
        <f t="shared" si="16"/>
        <v>5.0044540540540519</v>
      </c>
      <c r="M44" s="314">
        <f t="shared" si="16"/>
        <v>5.0044540540540519</v>
      </c>
      <c r="N44" s="314">
        <f t="shared" si="16"/>
        <v>5.5605045045045021</v>
      </c>
      <c r="O44" s="314">
        <f t="shared" si="16"/>
        <v>5.5605045045045021</v>
      </c>
      <c r="P44" s="314">
        <f t="shared" si="16"/>
        <v>5.5605045045045021</v>
      </c>
      <c r="Q44" s="314">
        <f t="shared" si="16"/>
        <v>5.5605045045045021</v>
      </c>
      <c r="R44" s="314">
        <f t="shared" si="16"/>
        <v>5.5605045045045021</v>
      </c>
      <c r="S44" s="314">
        <f t="shared" si="16"/>
        <v>5.5605045045045021</v>
      </c>
      <c r="T44" s="314">
        <f t="shared" si="16"/>
        <v>5.5605045045045021</v>
      </c>
      <c r="U44" s="314">
        <f t="shared" si="16"/>
        <v>5.5605045045045021</v>
      </c>
      <c r="V44" s="314">
        <f t="shared" si="16"/>
        <v>5.5605045045045021</v>
      </c>
      <c r="W44" s="314">
        <f t="shared" si="16"/>
        <v>5.5605045045045021</v>
      </c>
      <c r="X44" s="314">
        <f t="shared" si="16"/>
        <v>5.5605045045045021</v>
      </c>
      <c r="Y44" s="314">
        <f t="shared" si="16"/>
        <v>5.5605045045045021</v>
      </c>
      <c r="Z44" s="314">
        <f t="shared" si="16"/>
        <v>5.5605045045045021</v>
      </c>
      <c r="AA44" s="314">
        <f t="shared" si="16"/>
        <v>5.5605045045045021</v>
      </c>
      <c r="AB44" s="314">
        <f t="shared" si="16"/>
        <v>5.5605045045045021</v>
      </c>
      <c r="AC44" s="314">
        <f t="shared" si="16"/>
        <v>3.892353153153151</v>
      </c>
      <c r="AD44" s="271"/>
      <c r="AE44" s="271"/>
    </row>
    <row r="45" spans="1:34" s="308" customFormat="1" ht="12.75" x14ac:dyDescent="0.2">
      <c r="A45" s="326" t="s">
        <v>133</v>
      </c>
      <c r="B45" s="314">
        <f>IF(B$13="Deploy",B$36,B$36*$B130)</f>
        <v>1.972814414414414</v>
      </c>
      <c r="C45" s="314">
        <f t="shared" ref="C45:AC47" si="17">IF(C$13="Deploy",C$36,C$36*$B130)</f>
        <v>1.972814414414414</v>
      </c>
      <c r="D45" s="314">
        <f t="shared" si="17"/>
        <v>1.972814414414414</v>
      </c>
      <c r="E45" s="314">
        <f t="shared" si="17"/>
        <v>1.972814414414414</v>
      </c>
      <c r="F45" s="314">
        <f t="shared" si="17"/>
        <v>1.972814414414414</v>
      </c>
      <c r="G45" s="314">
        <f t="shared" si="17"/>
        <v>1.972814414414414</v>
      </c>
      <c r="H45" s="314">
        <f t="shared" si="17"/>
        <v>2.2546450450450446</v>
      </c>
      <c r="I45" s="314">
        <f t="shared" si="17"/>
        <v>2.2546450450450446</v>
      </c>
      <c r="J45" s="314">
        <f t="shared" si="17"/>
        <v>2.2546450450450446</v>
      </c>
      <c r="K45" s="314">
        <f t="shared" si="17"/>
        <v>2.5364756756756752</v>
      </c>
      <c r="L45" s="314">
        <f t="shared" si="17"/>
        <v>2.5364756756756752</v>
      </c>
      <c r="M45" s="314">
        <f t="shared" si="17"/>
        <v>2.5364756756756752</v>
      </c>
      <c r="N45" s="314">
        <f t="shared" si="17"/>
        <v>2.8183063063063059</v>
      </c>
      <c r="O45" s="314">
        <f t="shared" si="17"/>
        <v>2.8183063063063059</v>
      </c>
      <c r="P45" s="314">
        <f t="shared" si="17"/>
        <v>2.8183063063063059</v>
      </c>
      <c r="Q45" s="314">
        <f t="shared" si="17"/>
        <v>2.8183063063063059</v>
      </c>
      <c r="R45" s="314">
        <f t="shared" si="17"/>
        <v>8</v>
      </c>
      <c r="S45" s="314">
        <f t="shared" si="17"/>
        <v>8</v>
      </c>
      <c r="T45" s="314">
        <f t="shared" si="17"/>
        <v>8</v>
      </c>
      <c r="U45" s="314">
        <f t="shared" si="17"/>
        <v>8</v>
      </c>
      <c r="V45" s="314">
        <f t="shared" si="17"/>
        <v>8</v>
      </c>
      <c r="W45" s="314">
        <f t="shared" si="17"/>
        <v>8</v>
      </c>
      <c r="X45" s="314">
        <f t="shared" si="17"/>
        <v>2.8183063063063059</v>
      </c>
      <c r="Y45" s="314">
        <f t="shared" si="17"/>
        <v>2.8183063063063059</v>
      </c>
      <c r="Z45" s="314">
        <f t="shared" si="17"/>
        <v>2.8183063063063059</v>
      </c>
      <c r="AA45" s="314">
        <f t="shared" si="17"/>
        <v>2.8183063063063059</v>
      </c>
      <c r="AB45" s="314">
        <f t="shared" si="17"/>
        <v>2.8183063063063059</v>
      </c>
      <c r="AC45" s="314">
        <f t="shared" si="17"/>
        <v>1.972814414414414</v>
      </c>
      <c r="AD45" s="271"/>
      <c r="AE45" s="271"/>
    </row>
    <row r="46" spans="1:34" s="308" customFormat="1" ht="12.75" x14ac:dyDescent="0.2">
      <c r="A46" s="326" t="s">
        <v>134</v>
      </c>
      <c r="B46" s="314">
        <f t="shared" si="16"/>
        <v>4.1575207207207194</v>
      </c>
      <c r="C46" s="314">
        <f t="shared" si="16"/>
        <v>4.1575207207207194</v>
      </c>
      <c r="D46" s="314">
        <f t="shared" si="16"/>
        <v>4.1575207207207194</v>
      </c>
      <c r="E46" s="314">
        <f t="shared" si="16"/>
        <v>4.1575207207207194</v>
      </c>
      <c r="F46" s="314">
        <f t="shared" si="16"/>
        <v>4.1575207207207194</v>
      </c>
      <c r="G46" s="314">
        <f t="shared" si="16"/>
        <v>4.1575207207207194</v>
      </c>
      <c r="H46" s="314">
        <f t="shared" si="16"/>
        <v>4.7514522522522515</v>
      </c>
      <c r="I46" s="314">
        <f t="shared" si="16"/>
        <v>4.7514522522522515</v>
      </c>
      <c r="J46" s="314">
        <f t="shared" si="16"/>
        <v>4.7514522522522515</v>
      </c>
      <c r="K46" s="314">
        <f t="shared" si="16"/>
        <v>5.3453837837837828</v>
      </c>
      <c r="L46" s="314">
        <f t="shared" si="16"/>
        <v>5.3453837837837828</v>
      </c>
      <c r="M46" s="314">
        <f t="shared" si="16"/>
        <v>5.3453837837837828</v>
      </c>
      <c r="N46" s="314">
        <f t="shared" si="16"/>
        <v>5.939315315315314</v>
      </c>
      <c r="O46" s="314">
        <f t="shared" si="16"/>
        <v>5.939315315315314</v>
      </c>
      <c r="P46" s="314">
        <f t="shared" si="16"/>
        <v>5.939315315315314</v>
      </c>
      <c r="Q46" s="314">
        <f t="shared" si="16"/>
        <v>5.939315315315314</v>
      </c>
      <c r="R46" s="314">
        <f t="shared" si="16"/>
        <v>5.939315315315314</v>
      </c>
      <c r="S46" s="314">
        <f t="shared" si="16"/>
        <v>5.939315315315314</v>
      </c>
      <c r="T46" s="314">
        <f t="shared" si="16"/>
        <v>5.939315315315314</v>
      </c>
      <c r="U46" s="314">
        <f t="shared" si="16"/>
        <v>5.939315315315314</v>
      </c>
      <c r="V46" s="314">
        <f t="shared" si="16"/>
        <v>5.939315315315314</v>
      </c>
      <c r="W46" s="314">
        <f t="shared" si="16"/>
        <v>5.939315315315314</v>
      </c>
      <c r="X46" s="314">
        <f t="shared" si="16"/>
        <v>5.939315315315314</v>
      </c>
      <c r="Y46" s="314">
        <f t="shared" si="16"/>
        <v>5.939315315315314</v>
      </c>
      <c r="Z46" s="314">
        <f t="shared" si="16"/>
        <v>5.939315315315314</v>
      </c>
      <c r="AA46" s="314">
        <f t="shared" si="16"/>
        <v>5.939315315315314</v>
      </c>
      <c r="AB46" s="314">
        <f t="shared" si="16"/>
        <v>5.939315315315314</v>
      </c>
      <c r="AC46" s="314">
        <f t="shared" si="16"/>
        <v>4.1575207207207194</v>
      </c>
      <c r="AD46" s="271"/>
      <c r="AE46" s="271"/>
    </row>
    <row r="47" spans="1:34" s="308" customFormat="1" ht="12.75" x14ac:dyDescent="0.2">
      <c r="A47" s="326" t="s">
        <v>135</v>
      </c>
      <c r="B47" s="314">
        <f>IF(B$13="Deploy",B$36,B$36*$B132)</f>
        <v>1.8402306306306302</v>
      </c>
      <c r="C47" s="314">
        <f t="shared" si="17"/>
        <v>1.8402306306306302</v>
      </c>
      <c r="D47" s="314">
        <f t="shared" si="17"/>
        <v>1.8402306306306302</v>
      </c>
      <c r="E47" s="314">
        <f t="shared" si="17"/>
        <v>1.8402306306306302</v>
      </c>
      <c r="F47" s="314">
        <f t="shared" si="17"/>
        <v>1.8402306306306302</v>
      </c>
      <c r="G47" s="314">
        <f t="shared" si="17"/>
        <v>1.8402306306306302</v>
      </c>
      <c r="H47" s="314">
        <f t="shared" si="17"/>
        <v>2.1031207207207205</v>
      </c>
      <c r="I47" s="314">
        <f t="shared" si="17"/>
        <v>2.1031207207207205</v>
      </c>
      <c r="J47" s="314">
        <f t="shared" si="17"/>
        <v>2.1031207207207205</v>
      </c>
      <c r="K47" s="314">
        <f t="shared" si="17"/>
        <v>2.3660108108108102</v>
      </c>
      <c r="L47" s="314">
        <f t="shared" si="17"/>
        <v>2.3660108108108102</v>
      </c>
      <c r="M47" s="314">
        <f t="shared" si="17"/>
        <v>2.3660108108108102</v>
      </c>
      <c r="N47" s="314">
        <f t="shared" si="17"/>
        <v>2.6289009009009003</v>
      </c>
      <c r="O47" s="314">
        <f t="shared" si="17"/>
        <v>2.6289009009009003</v>
      </c>
      <c r="P47" s="314">
        <f t="shared" si="17"/>
        <v>2.6289009009009003</v>
      </c>
      <c r="Q47" s="314">
        <f t="shared" si="17"/>
        <v>2.6289009009009003</v>
      </c>
      <c r="R47" s="314">
        <f t="shared" si="17"/>
        <v>8</v>
      </c>
      <c r="S47" s="314">
        <f t="shared" si="17"/>
        <v>8</v>
      </c>
      <c r="T47" s="314">
        <f t="shared" si="17"/>
        <v>8</v>
      </c>
      <c r="U47" s="314">
        <f t="shared" si="17"/>
        <v>8</v>
      </c>
      <c r="V47" s="314">
        <f t="shared" si="17"/>
        <v>8</v>
      </c>
      <c r="W47" s="314">
        <f t="shared" si="17"/>
        <v>8</v>
      </c>
      <c r="X47" s="314">
        <f t="shared" si="17"/>
        <v>2.6289009009009003</v>
      </c>
      <c r="Y47" s="314">
        <f t="shared" si="17"/>
        <v>2.6289009009009003</v>
      </c>
      <c r="Z47" s="314">
        <f t="shared" si="17"/>
        <v>2.6289009009009003</v>
      </c>
      <c r="AA47" s="314">
        <f t="shared" si="17"/>
        <v>2.6289009009009003</v>
      </c>
      <c r="AB47" s="314">
        <f t="shared" si="17"/>
        <v>2.6289009009009003</v>
      </c>
      <c r="AC47" s="314">
        <f t="shared" si="17"/>
        <v>1.8402306306306302</v>
      </c>
      <c r="AD47" s="271"/>
      <c r="AE47" s="271"/>
    </row>
    <row r="48" spans="1:34" s="308" customFormat="1" ht="12.75" x14ac:dyDescent="0.2">
      <c r="A48" s="326" t="s">
        <v>136</v>
      </c>
      <c r="B48" s="314">
        <f t="shared" si="16"/>
        <v>5.6</v>
      </c>
      <c r="C48" s="314">
        <f t="shared" si="16"/>
        <v>5.6</v>
      </c>
      <c r="D48" s="314">
        <f t="shared" si="16"/>
        <v>5.6</v>
      </c>
      <c r="E48" s="314">
        <f t="shared" si="16"/>
        <v>5.6</v>
      </c>
      <c r="F48" s="314">
        <f t="shared" si="16"/>
        <v>5.6</v>
      </c>
      <c r="G48" s="314">
        <f t="shared" si="16"/>
        <v>5.6</v>
      </c>
      <c r="H48" s="314">
        <f t="shared" si="16"/>
        <v>6.4</v>
      </c>
      <c r="I48" s="314">
        <f t="shared" si="16"/>
        <v>6.4</v>
      </c>
      <c r="J48" s="314">
        <f t="shared" si="16"/>
        <v>6.4</v>
      </c>
      <c r="K48" s="314">
        <f t="shared" si="16"/>
        <v>7.2</v>
      </c>
      <c r="L48" s="314">
        <f t="shared" si="16"/>
        <v>7.2</v>
      </c>
      <c r="M48" s="314">
        <f t="shared" si="16"/>
        <v>7.2</v>
      </c>
      <c r="N48" s="314">
        <f t="shared" si="16"/>
        <v>8</v>
      </c>
      <c r="O48" s="314">
        <f t="shared" si="16"/>
        <v>8</v>
      </c>
      <c r="P48" s="314">
        <f t="shared" si="16"/>
        <v>8</v>
      </c>
      <c r="Q48" s="314">
        <f t="shared" si="16"/>
        <v>8</v>
      </c>
      <c r="R48" s="314">
        <f t="shared" si="16"/>
        <v>8</v>
      </c>
      <c r="S48" s="314">
        <f t="shared" si="16"/>
        <v>8</v>
      </c>
      <c r="T48" s="314">
        <f t="shared" si="16"/>
        <v>8</v>
      </c>
      <c r="U48" s="314">
        <f t="shared" si="16"/>
        <v>8</v>
      </c>
      <c r="V48" s="314">
        <f t="shared" si="16"/>
        <v>8</v>
      </c>
      <c r="W48" s="314">
        <f t="shared" si="16"/>
        <v>8</v>
      </c>
      <c r="X48" s="314">
        <f t="shared" si="16"/>
        <v>8</v>
      </c>
      <c r="Y48" s="314">
        <f t="shared" si="16"/>
        <v>8</v>
      </c>
      <c r="Z48" s="314">
        <f t="shared" si="16"/>
        <v>8</v>
      </c>
      <c r="AA48" s="314">
        <f t="shared" si="16"/>
        <v>8</v>
      </c>
      <c r="AB48" s="314">
        <f t="shared" si="16"/>
        <v>8</v>
      </c>
      <c r="AC48" s="314">
        <f t="shared" si="16"/>
        <v>5.6</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1"/>
      <c r="AE49" s="272"/>
    </row>
    <row r="50" spans="1:34" x14ac:dyDescent="0.2">
      <c r="A50" s="47" t="s">
        <v>138</v>
      </c>
      <c r="B50" s="97">
        <v>5</v>
      </c>
      <c r="C50" s="97">
        <v>5</v>
      </c>
      <c r="D50" s="97">
        <v>5</v>
      </c>
      <c r="E50" s="97">
        <v>5</v>
      </c>
      <c r="F50" s="97">
        <v>5</v>
      </c>
      <c r="G50" s="97">
        <v>5</v>
      </c>
      <c r="H50" s="97">
        <v>6</v>
      </c>
      <c r="I50" s="97">
        <v>6</v>
      </c>
      <c r="J50" s="97">
        <v>6</v>
      </c>
      <c r="K50" s="97">
        <v>7</v>
      </c>
      <c r="L50" s="97">
        <v>7</v>
      </c>
      <c r="M50" s="97">
        <v>7</v>
      </c>
      <c r="N50" s="97">
        <v>8</v>
      </c>
      <c r="O50" s="97">
        <v>8</v>
      </c>
      <c r="P50" s="97">
        <v>8</v>
      </c>
      <c r="Q50" s="97">
        <v>8</v>
      </c>
      <c r="R50" s="97">
        <v>8</v>
      </c>
      <c r="S50" s="97">
        <v>8</v>
      </c>
      <c r="T50" s="97">
        <v>8</v>
      </c>
      <c r="U50" s="97">
        <v>8</v>
      </c>
      <c r="V50" s="97">
        <v>8</v>
      </c>
      <c r="W50" s="97">
        <v>8</v>
      </c>
      <c r="X50" s="97">
        <v>8</v>
      </c>
      <c r="Y50" s="97">
        <v>8</v>
      </c>
      <c r="Z50" s="97">
        <v>8</v>
      </c>
      <c r="AA50" s="97">
        <v>8</v>
      </c>
      <c r="AB50" s="342">
        <v>8</v>
      </c>
      <c r="AC50" s="96">
        <v>5</v>
      </c>
      <c r="AD50" s="48"/>
      <c r="AE50" s="48"/>
      <c r="AF50" s="48"/>
      <c r="AG50" s="48"/>
      <c r="AH50" s="48"/>
    </row>
    <row r="51" spans="1:34" x14ac:dyDescent="0.2">
      <c r="A51" s="47" t="s">
        <v>139</v>
      </c>
      <c r="B51" s="97">
        <f t="shared" ref="B51:AC51" si="18">ROUND(1*B50,2)</f>
        <v>5</v>
      </c>
      <c r="C51" s="97">
        <f t="shared" si="18"/>
        <v>5</v>
      </c>
      <c r="D51" s="97">
        <f t="shared" si="18"/>
        <v>5</v>
      </c>
      <c r="E51" s="97">
        <f t="shared" si="18"/>
        <v>5</v>
      </c>
      <c r="F51" s="97">
        <f t="shared" si="18"/>
        <v>5</v>
      </c>
      <c r="G51" s="97">
        <f t="shared" si="18"/>
        <v>5</v>
      </c>
      <c r="H51" s="97">
        <f t="shared" si="18"/>
        <v>6</v>
      </c>
      <c r="I51" s="97">
        <f t="shared" si="18"/>
        <v>6</v>
      </c>
      <c r="J51" s="97">
        <f t="shared" si="18"/>
        <v>6</v>
      </c>
      <c r="K51" s="97">
        <f t="shared" si="18"/>
        <v>7</v>
      </c>
      <c r="L51" s="97">
        <f t="shared" si="18"/>
        <v>7</v>
      </c>
      <c r="M51" s="97">
        <f t="shared" si="18"/>
        <v>7</v>
      </c>
      <c r="N51" s="97">
        <f t="shared" si="18"/>
        <v>8</v>
      </c>
      <c r="O51" s="97">
        <f t="shared" si="18"/>
        <v>8</v>
      </c>
      <c r="P51" s="97">
        <f t="shared" si="18"/>
        <v>8</v>
      </c>
      <c r="Q51" s="97">
        <f t="shared" si="18"/>
        <v>8</v>
      </c>
      <c r="R51" s="97">
        <f t="shared" si="18"/>
        <v>8</v>
      </c>
      <c r="S51" s="97">
        <f t="shared" si="18"/>
        <v>8</v>
      </c>
      <c r="T51" s="97">
        <f t="shared" si="18"/>
        <v>8</v>
      </c>
      <c r="U51" s="97">
        <f t="shared" si="18"/>
        <v>8</v>
      </c>
      <c r="V51" s="97">
        <f t="shared" si="18"/>
        <v>8</v>
      </c>
      <c r="W51" s="97">
        <f t="shared" si="18"/>
        <v>8</v>
      </c>
      <c r="X51" s="97">
        <f t="shared" si="18"/>
        <v>8</v>
      </c>
      <c r="Y51" s="97">
        <f t="shared" si="18"/>
        <v>8</v>
      </c>
      <c r="Z51" s="97">
        <f t="shared" si="18"/>
        <v>8</v>
      </c>
      <c r="AA51" s="97">
        <f t="shared" si="18"/>
        <v>8</v>
      </c>
      <c r="AB51" s="342">
        <f t="shared" si="18"/>
        <v>8</v>
      </c>
      <c r="AC51" s="96">
        <f t="shared" si="18"/>
        <v>5</v>
      </c>
      <c r="AF51" s="32"/>
      <c r="AG51" s="32"/>
      <c r="AH51" s="32"/>
    </row>
    <row r="52" spans="1:34" s="15" customFormat="1" x14ac:dyDescent="0.2">
      <c r="A52" s="43" t="s">
        <v>140</v>
      </c>
      <c r="B52" s="98">
        <v>3</v>
      </c>
      <c r="C52" s="98">
        <v>3</v>
      </c>
      <c r="D52" s="98">
        <v>3</v>
      </c>
      <c r="E52" s="98">
        <v>3</v>
      </c>
      <c r="F52" s="98">
        <v>3</v>
      </c>
      <c r="G52" s="98">
        <v>3</v>
      </c>
      <c r="H52" s="98">
        <v>3</v>
      </c>
      <c r="I52" s="98">
        <v>4</v>
      </c>
      <c r="J52" s="98">
        <v>4</v>
      </c>
      <c r="K52" s="98">
        <v>4</v>
      </c>
      <c r="L52" s="98">
        <v>4</v>
      </c>
      <c r="M52" s="98">
        <v>4</v>
      </c>
      <c r="N52" s="98">
        <v>4</v>
      </c>
      <c r="O52" s="98">
        <v>4</v>
      </c>
      <c r="P52" s="98">
        <v>4</v>
      </c>
      <c r="Q52" s="98">
        <v>4</v>
      </c>
      <c r="R52" s="98">
        <v>4</v>
      </c>
      <c r="S52" s="98">
        <v>4</v>
      </c>
      <c r="T52" s="98">
        <v>4</v>
      </c>
      <c r="U52" s="98">
        <v>4</v>
      </c>
      <c r="V52" s="98">
        <v>4</v>
      </c>
      <c r="W52" s="98">
        <v>4</v>
      </c>
      <c r="X52" s="98">
        <v>4</v>
      </c>
      <c r="Y52" s="98">
        <v>4</v>
      </c>
      <c r="Z52" s="98">
        <v>4</v>
      </c>
      <c r="AA52" s="98">
        <v>4</v>
      </c>
      <c r="AB52" s="343">
        <v>4</v>
      </c>
      <c r="AC52" s="98">
        <v>4</v>
      </c>
      <c r="AF52" s="32"/>
      <c r="AG52" s="32"/>
      <c r="AH52" s="32"/>
    </row>
    <row r="53" spans="1:34" s="15" customFormat="1" x14ac:dyDescent="0.2">
      <c r="A53" s="43" t="s">
        <v>141</v>
      </c>
      <c r="B53" s="99">
        <f>0.75*B52</f>
        <v>2.25</v>
      </c>
      <c r="C53" s="99">
        <f t="shared" ref="C53:AB53" si="19">0.75*C52</f>
        <v>2.25</v>
      </c>
      <c r="D53" s="99">
        <f t="shared" si="19"/>
        <v>2.25</v>
      </c>
      <c r="E53" s="99">
        <f t="shared" si="19"/>
        <v>2.25</v>
      </c>
      <c r="F53" s="99">
        <f t="shared" si="19"/>
        <v>2.25</v>
      </c>
      <c r="G53" s="99">
        <f t="shared" si="19"/>
        <v>2.25</v>
      </c>
      <c r="H53" s="99">
        <f t="shared" si="19"/>
        <v>2.25</v>
      </c>
      <c r="I53" s="99">
        <f t="shared" si="19"/>
        <v>3</v>
      </c>
      <c r="J53" s="99">
        <f t="shared" si="19"/>
        <v>3</v>
      </c>
      <c r="K53" s="99">
        <f t="shared" si="19"/>
        <v>3</v>
      </c>
      <c r="L53" s="99">
        <f t="shared" si="19"/>
        <v>3</v>
      </c>
      <c r="M53" s="99">
        <f t="shared" si="19"/>
        <v>3</v>
      </c>
      <c r="N53" s="99">
        <f t="shared" si="19"/>
        <v>3</v>
      </c>
      <c r="O53" s="99">
        <f t="shared" si="19"/>
        <v>3</v>
      </c>
      <c r="P53" s="99">
        <f t="shared" si="19"/>
        <v>3</v>
      </c>
      <c r="Q53" s="99">
        <f t="shared" si="19"/>
        <v>3</v>
      </c>
      <c r="R53" s="99">
        <f t="shared" si="19"/>
        <v>3</v>
      </c>
      <c r="S53" s="99">
        <f t="shared" si="19"/>
        <v>3</v>
      </c>
      <c r="T53" s="99">
        <f t="shared" si="19"/>
        <v>3</v>
      </c>
      <c r="U53" s="99">
        <f t="shared" si="19"/>
        <v>3</v>
      </c>
      <c r="V53" s="99">
        <f t="shared" si="19"/>
        <v>3</v>
      </c>
      <c r="W53" s="99">
        <f t="shared" si="19"/>
        <v>3</v>
      </c>
      <c r="X53" s="99">
        <f t="shared" si="19"/>
        <v>3</v>
      </c>
      <c r="Y53" s="99">
        <f t="shared" si="19"/>
        <v>3</v>
      </c>
      <c r="Z53" s="99">
        <f t="shared" si="19"/>
        <v>3</v>
      </c>
      <c r="AA53" s="99">
        <f t="shared" si="19"/>
        <v>3</v>
      </c>
      <c r="AB53" s="344">
        <f t="shared" si="19"/>
        <v>3</v>
      </c>
      <c r="AC53" s="96">
        <v>3</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51"/>
      <c r="AF54" s="18"/>
      <c r="AG54" s="18"/>
      <c r="AH54" s="18"/>
    </row>
    <row r="55" spans="1:34" x14ac:dyDescent="0.2">
      <c r="A55" s="51" t="str">
        <f t="shared" ref="A55:A63" si="20">A85</f>
        <v>Pilot Upper Limit</v>
      </c>
      <c r="B55" s="35">
        <f>$B$85</f>
        <v>16</v>
      </c>
      <c r="C55" s="35">
        <f t="shared" ref="C55:AC55" si="21">$B$85</f>
        <v>16</v>
      </c>
      <c r="D55" s="35">
        <f t="shared" si="21"/>
        <v>16</v>
      </c>
      <c r="E55" s="35">
        <f t="shared" si="21"/>
        <v>16</v>
      </c>
      <c r="F55" s="35">
        <f t="shared" si="21"/>
        <v>16</v>
      </c>
      <c r="G55" s="35">
        <f t="shared" si="21"/>
        <v>16</v>
      </c>
      <c r="H55" s="35">
        <f t="shared" si="21"/>
        <v>16</v>
      </c>
      <c r="I55" s="35">
        <f t="shared" si="21"/>
        <v>16</v>
      </c>
      <c r="J55" s="35">
        <f t="shared" si="21"/>
        <v>16</v>
      </c>
      <c r="K55" s="35">
        <f t="shared" si="21"/>
        <v>16</v>
      </c>
      <c r="L55" s="35">
        <f t="shared" si="21"/>
        <v>16</v>
      </c>
      <c r="M55" s="35">
        <f t="shared" si="21"/>
        <v>16</v>
      </c>
      <c r="N55" s="35">
        <f t="shared" si="21"/>
        <v>16</v>
      </c>
      <c r="O55" s="35">
        <f t="shared" si="21"/>
        <v>16</v>
      </c>
      <c r="P55" s="35">
        <f t="shared" si="21"/>
        <v>16</v>
      </c>
      <c r="Q55" s="35">
        <f t="shared" si="21"/>
        <v>16</v>
      </c>
      <c r="R55" s="35">
        <f t="shared" si="21"/>
        <v>16</v>
      </c>
      <c r="S55" s="35">
        <f t="shared" si="21"/>
        <v>16</v>
      </c>
      <c r="T55" s="35">
        <f t="shared" si="21"/>
        <v>16</v>
      </c>
      <c r="U55" s="35">
        <f t="shared" si="21"/>
        <v>16</v>
      </c>
      <c r="V55" s="35">
        <f t="shared" si="21"/>
        <v>16</v>
      </c>
      <c r="W55" s="35">
        <f t="shared" si="21"/>
        <v>16</v>
      </c>
      <c r="X55" s="35">
        <f t="shared" si="21"/>
        <v>16</v>
      </c>
      <c r="Y55" s="35">
        <f t="shared" si="21"/>
        <v>16</v>
      </c>
      <c r="Z55" s="35">
        <f t="shared" si="21"/>
        <v>16</v>
      </c>
      <c r="AA55" s="35">
        <f t="shared" si="21"/>
        <v>16</v>
      </c>
      <c r="AB55" s="339">
        <f t="shared" si="21"/>
        <v>16</v>
      </c>
      <c r="AC55" s="115">
        <f t="shared" si="21"/>
        <v>16</v>
      </c>
    </row>
    <row r="56" spans="1:34" x14ac:dyDescent="0.2">
      <c r="A56" s="34" t="str">
        <f t="shared" si="20"/>
        <v>Pilot Lower Limit</v>
      </c>
      <c r="B56" s="33">
        <f>IF(B76&lt;80,11,IF(AND(B76&gt;=80,B76&lt;90),13,$B$86))</f>
        <v>11</v>
      </c>
      <c r="C56" s="33">
        <f t="shared" ref="C56:AC56" si="22">IF(C76&lt;80,11,IF(AND(C76&gt;=80,C76&lt;90),13,$B$86))</f>
        <v>11</v>
      </c>
      <c r="D56" s="33">
        <f t="shared" si="22"/>
        <v>11</v>
      </c>
      <c r="E56" s="33">
        <f t="shared" si="22"/>
        <v>11</v>
      </c>
      <c r="F56" s="33">
        <f t="shared" si="22"/>
        <v>11</v>
      </c>
      <c r="G56" s="33">
        <f t="shared" si="22"/>
        <v>11</v>
      </c>
      <c r="H56" s="33">
        <f t="shared" si="22"/>
        <v>11</v>
      </c>
      <c r="I56" s="33">
        <f t="shared" si="22"/>
        <v>11</v>
      </c>
      <c r="J56" s="33">
        <f t="shared" si="22"/>
        <v>11</v>
      </c>
      <c r="K56" s="33">
        <f t="shared" si="22"/>
        <v>11</v>
      </c>
      <c r="L56" s="33">
        <f t="shared" si="22"/>
        <v>13</v>
      </c>
      <c r="M56" s="33">
        <f t="shared" si="22"/>
        <v>13</v>
      </c>
      <c r="N56" s="33">
        <f t="shared" si="22"/>
        <v>13</v>
      </c>
      <c r="O56" s="33">
        <f t="shared" si="22"/>
        <v>13</v>
      </c>
      <c r="P56" s="33">
        <f t="shared" si="22"/>
        <v>13</v>
      </c>
      <c r="Q56" s="33">
        <f t="shared" si="22"/>
        <v>13</v>
      </c>
      <c r="R56" s="33">
        <f t="shared" si="22"/>
        <v>16</v>
      </c>
      <c r="S56" s="33">
        <f t="shared" si="22"/>
        <v>16</v>
      </c>
      <c r="T56" s="33">
        <f t="shared" si="22"/>
        <v>16</v>
      </c>
      <c r="U56" s="33">
        <f t="shared" si="22"/>
        <v>16</v>
      </c>
      <c r="V56" s="33">
        <f t="shared" si="22"/>
        <v>16</v>
      </c>
      <c r="W56" s="33">
        <f t="shared" si="22"/>
        <v>16</v>
      </c>
      <c r="X56" s="33">
        <f t="shared" si="22"/>
        <v>16</v>
      </c>
      <c r="Y56" s="33">
        <f t="shared" si="22"/>
        <v>16</v>
      </c>
      <c r="Z56" s="33">
        <f t="shared" si="22"/>
        <v>13</v>
      </c>
      <c r="AA56" s="33">
        <f t="shared" si="22"/>
        <v>13</v>
      </c>
      <c r="AB56" s="125">
        <f t="shared" si="22"/>
        <v>13</v>
      </c>
      <c r="AC56" s="33">
        <f t="shared" si="22"/>
        <v>11</v>
      </c>
    </row>
    <row r="57" spans="1:34" x14ac:dyDescent="0.2">
      <c r="A57" s="34" t="str">
        <f t="shared" si="20"/>
        <v>&gt; L4 Pilots / Crews</v>
      </c>
      <c r="B57" s="33">
        <f t="shared" ref="B57:AC57" si="23">ROUNDUP(IF(B$13="Deploy",MAX((B$79/100)*$B87,$B87),(B$79/100)*$B87),0)</f>
        <v>2</v>
      </c>
      <c r="C57" s="33">
        <f t="shared" si="23"/>
        <v>2</v>
      </c>
      <c r="D57" s="33">
        <f t="shared" si="23"/>
        <v>2</v>
      </c>
      <c r="E57" s="33">
        <f t="shared" si="23"/>
        <v>2</v>
      </c>
      <c r="F57" s="33">
        <f t="shared" si="23"/>
        <v>2</v>
      </c>
      <c r="G57" s="33">
        <f t="shared" si="23"/>
        <v>2</v>
      </c>
      <c r="H57" s="33">
        <f t="shared" si="23"/>
        <v>3</v>
      </c>
      <c r="I57" s="33">
        <f t="shared" si="23"/>
        <v>3</v>
      </c>
      <c r="J57" s="33">
        <f t="shared" si="23"/>
        <v>4</v>
      </c>
      <c r="K57" s="33">
        <f t="shared" si="23"/>
        <v>4</v>
      </c>
      <c r="L57" s="33">
        <f t="shared" si="23"/>
        <v>4</v>
      </c>
      <c r="M57" s="33">
        <f t="shared" si="23"/>
        <v>5</v>
      </c>
      <c r="N57" s="33">
        <f t="shared" si="23"/>
        <v>5</v>
      </c>
      <c r="O57" s="33">
        <f t="shared" si="23"/>
        <v>5</v>
      </c>
      <c r="P57" s="33">
        <f t="shared" si="23"/>
        <v>5</v>
      </c>
      <c r="Q57" s="33">
        <f t="shared" si="23"/>
        <v>5</v>
      </c>
      <c r="R57" s="33">
        <f t="shared" si="23"/>
        <v>5</v>
      </c>
      <c r="S57" s="33">
        <f t="shared" si="23"/>
        <v>5</v>
      </c>
      <c r="T57" s="33">
        <f t="shared" si="23"/>
        <v>5</v>
      </c>
      <c r="U57" s="33">
        <f t="shared" si="23"/>
        <v>5</v>
      </c>
      <c r="V57" s="33">
        <f t="shared" si="23"/>
        <v>5</v>
      </c>
      <c r="W57" s="33">
        <f t="shared" si="23"/>
        <v>5</v>
      </c>
      <c r="X57" s="33">
        <f t="shared" si="23"/>
        <v>5</v>
      </c>
      <c r="Y57" s="33">
        <f t="shared" si="23"/>
        <v>5</v>
      </c>
      <c r="Z57" s="33">
        <f t="shared" si="23"/>
        <v>5</v>
      </c>
      <c r="AA57" s="33">
        <f t="shared" si="23"/>
        <v>5</v>
      </c>
      <c r="AB57" s="125">
        <f t="shared" si="23"/>
        <v>5</v>
      </c>
      <c r="AC57" s="33">
        <f t="shared" si="23"/>
        <v>2</v>
      </c>
    </row>
    <row r="58" spans="1:34" x14ac:dyDescent="0.2">
      <c r="A58" s="34" t="str">
        <f t="shared" si="20"/>
        <v>&gt; L3 Pilots / Crews</v>
      </c>
      <c r="B58" s="33">
        <f t="shared" ref="B58:AC58" si="24">ROUNDUP(IF(B$13="Deploy",MAX((B$79/100)*$B88,$B88),(B$79/100)*$B88),0)</f>
        <v>3</v>
      </c>
      <c r="C58" s="33">
        <f t="shared" si="24"/>
        <v>3</v>
      </c>
      <c r="D58" s="33">
        <f t="shared" si="24"/>
        <v>3</v>
      </c>
      <c r="E58" s="33">
        <f t="shared" si="24"/>
        <v>3</v>
      </c>
      <c r="F58" s="33">
        <f t="shared" si="24"/>
        <v>3</v>
      </c>
      <c r="G58" s="33">
        <f t="shared" si="24"/>
        <v>3</v>
      </c>
      <c r="H58" s="33">
        <f t="shared" si="24"/>
        <v>4</v>
      </c>
      <c r="I58" s="33">
        <f t="shared" si="24"/>
        <v>4</v>
      </c>
      <c r="J58" s="33">
        <f t="shared" si="24"/>
        <v>5</v>
      </c>
      <c r="K58" s="33">
        <f t="shared" si="24"/>
        <v>5</v>
      </c>
      <c r="L58" s="33">
        <f t="shared" si="24"/>
        <v>6</v>
      </c>
      <c r="M58" s="33">
        <f t="shared" si="24"/>
        <v>6</v>
      </c>
      <c r="N58" s="33">
        <f t="shared" si="24"/>
        <v>6</v>
      </c>
      <c r="O58" s="33">
        <f t="shared" si="24"/>
        <v>6</v>
      </c>
      <c r="P58" s="33">
        <f t="shared" si="24"/>
        <v>6</v>
      </c>
      <c r="Q58" s="33">
        <f t="shared" si="24"/>
        <v>6</v>
      </c>
      <c r="R58" s="33">
        <f t="shared" si="24"/>
        <v>7</v>
      </c>
      <c r="S58" s="33">
        <f t="shared" si="24"/>
        <v>7</v>
      </c>
      <c r="T58" s="33">
        <f t="shared" si="24"/>
        <v>7</v>
      </c>
      <c r="U58" s="33">
        <f t="shared" si="24"/>
        <v>7</v>
      </c>
      <c r="V58" s="33">
        <f t="shared" si="24"/>
        <v>7</v>
      </c>
      <c r="W58" s="33">
        <f t="shared" si="24"/>
        <v>7</v>
      </c>
      <c r="X58" s="33">
        <f t="shared" si="24"/>
        <v>7</v>
      </c>
      <c r="Y58" s="33">
        <f t="shared" si="24"/>
        <v>7</v>
      </c>
      <c r="Z58" s="33">
        <f t="shared" si="24"/>
        <v>6</v>
      </c>
      <c r="AA58" s="33">
        <f t="shared" si="24"/>
        <v>6</v>
      </c>
      <c r="AB58" s="125">
        <f t="shared" si="24"/>
        <v>6</v>
      </c>
      <c r="AC58" s="33">
        <f t="shared" si="24"/>
        <v>3</v>
      </c>
    </row>
    <row r="59" spans="1:34" s="21" customFormat="1" x14ac:dyDescent="0.2">
      <c r="A59" s="34" t="str">
        <f t="shared" si="20"/>
        <v>&gt; L2 Pilots / Crews</v>
      </c>
      <c r="B59" s="33">
        <f t="shared" ref="B59:AC59" si="25">ROUNDUP(IF(B$13="Deploy",MAX((B$79/100)*$B89,$B89),(B$79/100)*$B89),0)</f>
        <v>5</v>
      </c>
      <c r="C59" s="33">
        <f t="shared" si="25"/>
        <v>5</v>
      </c>
      <c r="D59" s="33">
        <f t="shared" si="25"/>
        <v>5</v>
      </c>
      <c r="E59" s="33">
        <f t="shared" si="25"/>
        <v>5</v>
      </c>
      <c r="F59" s="33">
        <f t="shared" si="25"/>
        <v>5</v>
      </c>
      <c r="G59" s="33">
        <f t="shared" si="25"/>
        <v>5</v>
      </c>
      <c r="H59" s="33">
        <f t="shared" si="25"/>
        <v>6</v>
      </c>
      <c r="I59" s="33">
        <f t="shared" si="25"/>
        <v>7</v>
      </c>
      <c r="J59" s="33">
        <f t="shared" si="25"/>
        <v>8</v>
      </c>
      <c r="K59" s="33">
        <f t="shared" si="25"/>
        <v>8</v>
      </c>
      <c r="L59" s="33">
        <f t="shared" si="25"/>
        <v>9</v>
      </c>
      <c r="M59" s="33">
        <f t="shared" si="25"/>
        <v>11</v>
      </c>
      <c r="N59" s="33">
        <f t="shared" si="25"/>
        <v>11</v>
      </c>
      <c r="O59" s="33">
        <f t="shared" si="25"/>
        <v>11</v>
      </c>
      <c r="P59" s="33">
        <f t="shared" si="25"/>
        <v>11</v>
      </c>
      <c r="Q59" s="33">
        <f t="shared" si="25"/>
        <v>11</v>
      </c>
      <c r="R59" s="33">
        <f t="shared" si="25"/>
        <v>12</v>
      </c>
      <c r="S59" s="33">
        <f t="shared" si="25"/>
        <v>12</v>
      </c>
      <c r="T59" s="33">
        <f t="shared" si="25"/>
        <v>12</v>
      </c>
      <c r="U59" s="33">
        <f t="shared" si="25"/>
        <v>12</v>
      </c>
      <c r="V59" s="33">
        <f t="shared" si="25"/>
        <v>12</v>
      </c>
      <c r="W59" s="33">
        <f t="shared" si="25"/>
        <v>12</v>
      </c>
      <c r="X59" s="33">
        <f t="shared" si="25"/>
        <v>12</v>
      </c>
      <c r="Y59" s="33">
        <f t="shared" si="25"/>
        <v>11</v>
      </c>
      <c r="Z59" s="33">
        <f t="shared" si="25"/>
        <v>11</v>
      </c>
      <c r="AA59" s="33">
        <f t="shared" si="25"/>
        <v>11</v>
      </c>
      <c r="AB59" s="125">
        <f t="shared" si="25"/>
        <v>10</v>
      </c>
      <c r="AC59" s="33">
        <f t="shared" si="25"/>
        <v>5</v>
      </c>
    </row>
    <row r="60" spans="1:34" x14ac:dyDescent="0.2">
      <c r="A60" s="34" t="str">
        <f t="shared" si="20"/>
        <v>&gt; L1 Pilots / Crews</v>
      </c>
      <c r="B60" s="33">
        <f t="shared" ref="B60:AC60" si="26">ROUNDUP(IF(B$13="Deploy",MAX((B$79/100)*$B90,$B90),(B$79/100)*$B90),0)</f>
        <v>6</v>
      </c>
      <c r="C60" s="33">
        <f t="shared" si="26"/>
        <v>6</v>
      </c>
      <c r="D60" s="33">
        <f t="shared" si="26"/>
        <v>6</v>
      </c>
      <c r="E60" s="33">
        <f t="shared" si="26"/>
        <v>6</v>
      </c>
      <c r="F60" s="33">
        <f t="shared" si="26"/>
        <v>6</v>
      </c>
      <c r="G60" s="33">
        <f t="shared" si="26"/>
        <v>6</v>
      </c>
      <c r="H60" s="33">
        <f t="shared" si="26"/>
        <v>7</v>
      </c>
      <c r="I60" s="33">
        <f t="shared" si="26"/>
        <v>9</v>
      </c>
      <c r="J60" s="33">
        <f t="shared" si="26"/>
        <v>10</v>
      </c>
      <c r="K60" s="33">
        <f t="shared" si="26"/>
        <v>10</v>
      </c>
      <c r="L60" s="33">
        <f t="shared" si="26"/>
        <v>12</v>
      </c>
      <c r="M60" s="33">
        <f t="shared" si="26"/>
        <v>13</v>
      </c>
      <c r="N60" s="33">
        <f t="shared" si="26"/>
        <v>13</v>
      </c>
      <c r="O60" s="33">
        <f t="shared" si="26"/>
        <v>13</v>
      </c>
      <c r="P60" s="33">
        <f t="shared" si="26"/>
        <v>13</v>
      </c>
      <c r="Q60" s="33">
        <f t="shared" si="26"/>
        <v>13</v>
      </c>
      <c r="R60" s="33">
        <f t="shared" si="26"/>
        <v>15</v>
      </c>
      <c r="S60" s="33">
        <f t="shared" si="26"/>
        <v>15</v>
      </c>
      <c r="T60" s="33">
        <f t="shared" si="26"/>
        <v>15</v>
      </c>
      <c r="U60" s="33">
        <f t="shared" si="26"/>
        <v>15</v>
      </c>
      <c r="V60" s="33">
        <f t="shared" si="26"/>
        <v>15</v>
      </c>
      <c r="W60" s="33">
        <f t="shared" si="26"/>
        <v>15</v>
      </c>
      <c r="X60" s="33">
        <f t="shared" si="26"/>
        <v>15</v>
      </c>
      <c r="Y60" s="33">
        <f t="shared" si="26"/>
        <v>14</v>
      </c>
      <c r="Z60" s="33">
        <f t="shared" si="26"/>
        <v>13</v>
      </c>
      <c r="AA60" s="33">
        <f t="shared" si="26"/>
        <v>13</v>
      </c>
      <c r="AB60" s="125">
        <f t="shared" si="26"/>
        <v>13</v>
      </c>
      <c r="AC60" s="33">
        <f t="shared" si="26"/>
        <v>6</v>
      </c>
    </row>
    <row r="61" spans="1:34" x14ac:dyDescent="0.2">
      <c r="A61" s="34" t="str">
        <f t="shared" si="20"/>
        <v>NVG Quals</v>
      </c>
      <c r="B61" s="33">
        <f t="shared" ref="B61:AB61" si="27">ROUNDUP(IF(B$13="Deploy",MAX((B$79/100)*$B91,$B91),(B$79/100)*$B91),0)</f>
        <v>5</v>
      </c>
      <c r="C61" s="33">
        <f t="shared" si="27"/>
        <v>5</v>
      </c>
      <c r="D61" s="33">
        <f t="shared" si="27"/>
        <v>5</v>
      </c>
      <c r="E61" s="33">
        <f t="shared" si="27"/>
        <v>5</v>
      </c>
      <c r="F61" s="33">
        <f t="shared" si="27"/>
        <v>5</v>
      </c>
      <c r="G61" s="33">
        <f t="shared" si="27"/>
        <v>5</v>
      </c>
      <c r="H61" s="33">
        <f t="shared" si="27"/>
        <v>6</v>
      </c>
      <c r="I61" s="33">
        <f t="shared" si="27"/>
        <v>7</v>
      </c>
      <c r="J61" s="33">
        <f t="shared" si="27"/>
        <v>8</v>
      </c>
      <c r="K61" s="33">
        <f t="shared" si="27"/>
        <v>8</v>
      </c>
      <c r="L61" s="33">
        <f t="shared" si="27"/>
        <v>9</v>
      </c>
      <c r="M61" s="33">
        <f t="shared" si="27"/>
        <v>11</v>
      </c>
      <c r="N61" s="33">
        <f t="shared" si="27"/>
        <v>11</v>
      </c>
      <c r="O61" s="33">
        <f t="shared" si="27"/>
        <v>11</v>
      </c>
      <c r="P61" s="33">
        <f t="shared" si="27"/>
        <v>11</v>
      </c>
      <c r="Q61" s="33">
        <f t="shared" si="27"/>
        <v>11</v>
      </c>
      <c r="R61" s="33">
        <f t="shared" si="27"/>
        <v>12</v>
      </c>
      <c r="S61" s="33">
        <f t="shared" si="27"/>
        <v>12</v>
      </c>
      <c r="T61" s="33">
        <f t="shared" si="27"/>
        <v>12</v>
      </c>
      <c r="U61" s="33">
        <f t="shared" si="27"/>
        <v>12</v>
      </c>
      <c r="V61" s="33">
        <f t="shared" si="27"/>
        <v>12</v>
      </c>
      <c r="W61" s="33">
        <f t="shared" si="27"/>
        <v>12</v>
      </c>
      <c r="X61" s="33">
        <f t="shared" si="27"/>
        <v>12</v>
      </c>
      <c r="Y61" s="33">
        <f t="shared" si="27"/>
        <v>11</v>
      </c>
      <c r="Z61" s="33">
        <f t="shared" si="27"/>
        <v>11</v>
      </c>
      <c r="AA61" s="33">
        <f t="shared" si="27"/>
        <v>11</v>
      </c>
      <c r="AB61" s="125">
        <f t="shared" si="27"/>
        <v>10</v>
      </c>
      <c r="AC61" s="33">
        <v>0</v>
      </c>
    </row>
    <row r="62" spans="1:34" x14ac:dyDescent="0.2">
      <c r="A62" s="34" t="str">
        <f t="shared" si="20"/>
        <v>JMPS SME</v>
      </c>
      <c r="B62" s="33">
        <f t="shared" ref="B62:AB62" si="28">ROUNDUP(IF(B$13="Deploy",MAX((B$79/100)*$B92,$B92),(B$79/100)*$B92),0)</f>
        <v>2</v>
      </c>
      <c r="C62" s="33">
        <f t="shared" si="28"/>
        <v>2</v>
      </c>
      <c r="D62" s="33">
        <f t="shared" si="28"/>
        <v>2</v>
      </c>
      <c r="E62" s="33">
        <f t="shared" si="28"/>
        <v>2</v>
      </c>
      <c r="F62" s="33">
        <f t="shared" si="28"/>
        <v>2</v>
      </c>
      <c r="G62" s="33">
        <f t="shared" si="28"/>
        <v>2</v>
      </c>
      <c r="H62" s="33">
        <f t="shared" si="28"/>
        <v>2</v>
      </c>
      <c r="I62" s="33">
        <f t="shared" si="28"/>
        <v>2</v>
      </c>
      <c r="J62" s="33">
        <f t="shared" si="28"/>
        <v>2</v>
      </c>
      <c r="K62" s="33">
        <f t="shared" si="28"/>
        <v>2</v>
      </c>
      <c r="L62" s="33">
        <f t="shared" si="28"/>
        <v>3</v>
      </c>
      <c r="M62" s="33">
        <f t="shared" si="28"/>
        <v>3</v>
      </c>
      <c r="N62" s="33">
        <f t="shared" si="28"/>
        <v>3</v>
      </c>
      <c r="O62" s="33">
        <f t="shared" si="28"/>
        <v>3</v>
      </c>
      <c r="P62" s="33">
        <f t="shared" si="28"/>
        <v>3</v>
      </c>
      <c r="Q62" s="33">
        <f t="shared" si="28"/>
        <v>3</v>
      </c>
      <c r="R62" s="33">
        <f t="shared" si="28"/>
        <v>3</v>
      </c>
      <c r="S62" s="33">
        <f t="shared" si="28"/>
        <v>3</v>
      </c>
      <c r="T62" s="33">
        <f t="shared" si="28"/>
        <v>3</v>
      </c>
      <c r="U62" s="33">
        <f t="shared" si="28"/>
        <v>3</v>
      </c>
      <c r="V62" s="33">
        <f t="shared" si="28"/>
        <v>3</v>
      </c>
      <c r="W62" s="33">
        <f t="shared" si="28"/>
        <v>3</v>
      </c>
      <c r="X62" s="33">
        <f t="shared" si="28"/>
        <v>3</v>
      </c>
      <c r="Y62" s="33">
        <f t="shared" si="28"/>
        <v>3</v>
      </c>
      <c r="Z62" s="33">
        <f t="shared" si="28"/>
        <v>3</v>
      </c>
      <c r="AA62" s="33">
        <f t="shared" si="28"/>
        <v>3</v>
      </c>
      <c r="AB62" s="125">
        <f t="shared" si="28"/>
        <v>3</v>
      </c>
      <c r="AC62" s="33">
        <v>0</v>
      </c>
    </row>
    <row r="63" spans="1:34" x14ac:dyDescent="0.2">
      <c r="A63" s="34" t="str">
        <f t="shared" si="20"/>
        <v>CVW Strike Leads</v>
      </c>
      <c r="B63" s="33">
        <f t="shared" ref="B63:AB63" si="29">ROUNDUP(IF(B$13="Deploy",MAX((B$79/100)*$B93,$B93),(B$79/100)*$B93),0)</f>
        <v>2</v>
      </c>
      <c r="C63" s="33">
        <f t="shared" si="29"/>
        <v>2</v>
      </c>
      <c r="D63" s="33">
        <f t="shared" si="29"/>
        <v>2</v>
      </c>
      <c r="E63" s="33">
        <f t="shared" si="29"/>
        <v>2</v>
      </c>
      <c r="F63" s="33">
        <f t="shared" si="29"/>
        <v>2</v>
      </c>
      <c r="G63" s="33">
        <f t="shared" si="29"/>
        <v>2</v>
      </c>
      <c r="H63" s="33">
        <f t="shared" si="29"/>
        <v>2</v>
      </c>
      <c r="I63" s="33">
        <f t="shared" si="29"/>
        <v>2</v>
      </c>
      <c r="J63" s="33">
        <f t="shared" si="29"/>
        <v>2</v>
      </c>
      <c r="K63" s="33">
        <f t="shared" si="29"/>
        <v>2</v>
      </c>
      <c r="L63" s="33">
        <f t="shared" si="29"/>
        <v>3</v>
      </c>
      <c r="M63" s="33">
        <f t="shared" si="29"/>
        <v>3</v>
      </c>
      <c r="N63" s="33">
        <f t="shared" si="29"/>
        <v>3</v>
      </c>
      <c r="O63" s="33">
        <f t="shared" si="29"/>
        <v>3</v>
      </c>
      <c r="P63" s="33">
        <f t="shared" si="29"/>
        <v>3</v>
      </c>
      <c r="Q63" s="33">
        <f t="shared" si="29"/>
        <v>3</v>
      </c>
      <c r="R63" s="33">
        <f t="shared" si="29"/>
        <v>3</v>
      </c>
      <c r="S63" s="33">
        <f t="shared" si="29"/>
        <v>3</v>
      </c>
      <c r="T63" s="33">
        <f t="shared" si="29"/>
        <v>3</v>
      </c>
      <c r="U63" s="33">
        <f t="shared" si="29"/>
        <v>3</v>
      </c>
      <c r="V63" s="33">
        <f t="shared" si="29"/>
        <v>3</v>
      </c>
      <c r="W63" s="33">
        <f t="shared" si="29"/>
        <v>3</v>
      </c>
      <c r="X63" s="33">
        <f t="shared" si="29"/>
        <v>3</v>
      </c>
      <c r="Y63" s="33">
        <f t="shared" si="29"/>
        <v>3</v>
      </c>
      <c r="Z63" s="33">
        <f t="shared" si="29"/>
        <v>3</v>
      </c>
      <c r="AA63" s="33">
        <f t="shared" si="29"/>
        <v>3</v>
      </c>
      <c r="AB63" s="125">
        <f t="shared" si="29"/>
        <v>3</v>
      </c>
      <c r="AC63" s="33">
        <v>0</v>
      </c>
    </row>
    <row r="64" spans="1:34" x14ac:dyDescent="0.2">
      <c r="A64" s="34" t="str">
        <f>A94</f>
        <v>Required Skilled Crews</v>
      </c>
      <c r="B64" s="33">
        <f t="shared" ref="B64:AB64" si="30">ROUNDUP(IF(B$13="Deploy",MAX((B$79/100)*$B94,$B94),(B$79/100)*$B94),0)</f>
        <v>5</v>
      </c>
      <c r="C64" s="33">
        <f t="shared" si="30"/>
        <v>5</v>
      </c>
      <c r="D64" s="33">
        <f t="shared" si="30"/>
        <v>5</v>
      </c>
      <c r="E64" s="33">
        <f t="shared" si="30"/>
        <v>5</v>
      </c>
      <c r="F64" s="33">
        <f t="shared" si="30"/>
        <v>5</v>
      </c>
      <c r="G64" s="33">
        <f t="shared" si="30"/>
        <v>5</v>
      </c>
      <c r="H64" s="33">
        <f t="shared" si="30"/>
        <v>6</v>
      </c>
      <c r="I64" s="33">
        <f t="shared" si="30"/>
        <v>7</v>
      </c>
      <c r="J64" s="33">
        <f t="shared" si="30"/>
        <v>8</v>
      </c>
      <c r="K64" s="33">
        <f t="shared" si="30"/>
        <v>8</v>
      </c>
      <c r="L64" s="33">
        <f t="shared" si="30"/>
        <v>9</v>
      </c>
      <c r="M64" s="33">
        <f t="shared" si="30"/>
        <v>11</v>
      </c>
      <c r="N64" s="33">
        <f t="shared" si="30"/>
        <v>11</v>
      </c>
      <c r="O64" s="33">
        <f t="shared" si="30"/>
        <v>11</v>
      </c>
      <c r="P64" s="33">
        <f t="shared" si="30"/>
        <v>11</v>
      </c>
      <c r="Q64" s="33">
        <f t="shared" si="30"/>
        <v>11</v>
      </c>
      <c r="R64" s="33">
        <f t="shared" si="30"/>
        <v>12</v>
      </c>
      <c r="S64" s="33">
        <f t="shared" si="30"/>
        <v>12</v>
      </c>
      <c r="T64" s="33">
        <f t="shared" si="30"/>
        <v>12</v>
      </c>
      <c r="U64" s="33">
        <f t="shared" si="30"/>
        <v>12</v>
      </c>
      <c r="V64" s="33">
        <f t="shared" si="30"/>
        <v>12</v>
      </c>
      <c r="W64" s="33">
        <f t="shared" si="30"/>
        <v>12</v>
      </c>
      <c r="X64" s="33">
        <f t="shared" si="30"/>
        <v>12</v>
      </c>
      <c r="Y64" s="33">
        <f t="shared" si="30"/>
        <v>11</v>
      </c>
      <c r="Z64" s="33">
        <f t="shared" si="30"/>
        <v>11</v>
      </c>
      <c r="AA64" s="33">
        <f t="shared" si="30"/>
        <v>11</v>
      </c>
      <c r="AB64" s="125">
        <f t="shared" si="30"/>
        <v>10</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6">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15"/>
    </row>
    <row r="71" spans="1:47" x14ac:dyDescent="0.2">
      <c r="B71" s="15"/>
      <c r="C71" s="15"/>
    </row>
    <row r="72" spans="1:47" ht="12.75" thickBot="1" x14ac:dyDescent="0.25">
      <c r="A72" s="32"/>
      <c r="AC72" s="21"/>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1">MIN(100,B76+$B$80)</f>
        <v>45.901136923127005</v>
      </c>
      <c r="C74" s="28">
        <f t="shared" si="31"/>
        <v>45.901136923127005</v>
      </c>
      <c r="D74" s="28">
        <f t="shared" si="31"/>
        <v>45.901136923127005</v>
      </c>
      <c r="E74" s="28">
        <f t="shared" si="31"/>
        <v>45.901136923127005</v>
      </c>
      <c r="F74" s="28">
        <f t="shared" si="31"/>
        <v>45.901136923127005</v>
      </c>
      <c r="G74" s="28">
        <f t="shared" si="31"/>
        <v>53.901136923127005</v>
      </c>
      <c r="H74" s="28">
        <f t="shared" si="31"/>
        <v>55.901136923127005</v>
      </c>
      <c r="I74" s="28">
        <f t="shared" si="31"/>
        <v>55.901136923127005</v>
      </c>
      <c r="J74" s="28">
        <f t="shared" si="31"/>
        <v>65.901136923127012</v>
      </c>
      <c r="K74" s="28">
        <f t="shared" si="31"/>
        <v>90.901136923127012</v>
      </c>
      <c r="L74" s="28">
        <f t="shared" si="31"/>
        <v>100</v>
      </c>
      <c r="M74" s="28">
        <f t="shared" si="31"/>
        <v>100</v>
      </c>
      <c r="N74" s="28">
        <f t="shared" si="31"/>
        <v>100</v>
      </c>
      <c r="O74" s="28">
        <f t="shared" si="31"/>
        <v>100</v>
      </c>
      <c r="P74" s="28">
        <f t="shared" si="31"/>
        <v>100</v>
      </c>
      <c r="Q74" s="28">
        <f t="shared" si="31"/>
        <v>100</v>
      </c>
      <c r="R74" s="28">
        <f t="shared" si="31"/>
        <v>100</v>
      </c>
      <c r="S74" s="28">
        <f t="shared" si="31"/>
        <v>100</v>
      </c>
      <c r="T74" s="28">
        <f t="shared" si="31"/>
        <v>100</v>
      </c>
      <c r="U74" s="28">
        <f t="shared" si="31"/>
        <v>100</v>
      </c>
      <c r="V74" s="28">
        <f t="shared" si="31"/>
        <v>100</v>
      </c>
      <c r="W74" s="28">
        <f t="shared" si="31"/>
        <v>100</v>
      </c>
      <c r="X74" s="28">
        <f t="shared" si="31"/>
        <v>100</v>
      </c>
      <c r="Y74" s="28">
        <f t="shared" si="31"/>
        <v>100</v>
      </c>
      <c r="Z74" s="28">
        <f t="shared" si="31"/>
        <v>100</v>
      </c>
      <c r="AA74" s="28">
        <f t="shared" si="31"/>
        <v>100</v>
      </c>
      <c r="AB74" s="27">
        <f t="shared" si="31"/>
        <v>100</v>
      </c>
      <c r="AC74" s="129">
        <f>MIN(100,AC76+$B$80)</f>
        <v>45.901136923127005</v>
      </c>
      <c r="AD74" s="21"/>
      <c r="AE74" s="21"/>
      <c r="AF74" s="20"/>
      <c r="AG74" s="19"/>
      <c r="AH74" s="18"/>
      <c r="AI74" s="2"/>
      <c r="AJ74" s="2"/>
    </row>
    <row r="75" spans="1:47" x14ac:dyDescent="0.2">
      <c r="A75" s="29" t="s">
        <v>149</v>
      </c>
      <c r="B75" s="28">
        <f t="shared" ref="B75:AB75" si="32">MIN(100,B76+$B$81)</f>
        <v>27.950568461563503</v>
      </c>
      <c r="C75" s="28">
        <f t="shared" si="32"/>
        <v>27.950568461563503</v>
      </c>
      <c r="D75" s="28">
        <f t="shared" si="32"/>
        <v>27.950568461563503</v>
      </c>
      <c r="E75" s="28">
        <f t="shared" si="32"/>
        <v>27.950568461563503</v>
      </c>
      <c r="F75" s="28">
        <f t="shared" si="32"/>
        <v>27.950568461563503</v>
      </c>
      <c r="G75" s="28">
        <f t="shared" si="32"/>
        <v>35.950568461563506</v>
      </c>
      <c r="H75" s="28">
        <f t="shared" si="32"/>
        <v>37.950568461563506</v>
      </c>
      <c r="I75" s="28">
        <f t="shared" si="32"/>
        <v>37.950568461563506</v>
      </c>
      <c r="J75" s="28">
        <f t="shared" si="32"/>
        <v>47.950568461563506</v>
      </c>
      <c r="K75" s="28">
        <f t="shared" si="32"/>
        <v>72.950568461563506</v>
      </c>
      <c r="L75" s="28">
        <f t="shared" si="32"/>
        <v>97.950568461563506</v>
      </c>
      <c r="M75" s="28">
        <f t="shared" si="32"/>
        <v>100</v>
      </c>
      <c r="N75" s="28">
        <f t="shared" si="32"/>
        <v>100</v>
      </c>
      <c r="O75" s="28">
        <f t="shared" si="32"/>
        <v>100</v>
      </c>
      <c r="P75" s="28">
        <f t="shared" si="32"/>
        <v>100</v>
      </c>
      <c r="Q75" s="28">
        <f t="shared" si="32"/>
        <v>100</v>
      </c>
      <c r="R75" s="28">
        <f t="shared" si="32"/>
        <v>100</v>
      </c>
      <c r="S75" s="28">
        <f t="shared" si="32"/>
        <v>100</v>
      </c>
      <c r="T75" s="28">
        <f t="shared" si="32"/>
        <v>100</v>
      </c>
      <c r="U75" s="28">
        <f t="shared" si="32"/>
        <v>100</v>
      </c>
      <c r="V75" s="28">
        <f t="shared" si="32"/>
        <v>100</v>
      </c>
      <c r="W75" s="28">
        <f t="shared" si="32"/>
        <v>100</v>
      </c>
      <c r="X75" s="28">
        <f t="shared" si="32"/>
        <v>100</v>
      </c>
      <c r="Y75" s="28">
        <f t="shared" si="32"/>
        <v>100</v>
      </c>
      <c r="Z75" s="28">
        <f t="shared" si="32"/>
        <v>100</v>
      </c>
      <c r="AA75" s="28">
        <f t="shared" si="32"/>
        <v>100</v>
      </c>
      <c r="AB75" s="27">
        <f t="shared" si="32"/>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D76" s="21"/>
      <c r="AE76" s="21"/>
      <c r="AF76" s="20"/>
      <c r="AG76" s="19"/>
      <c r="AH76" s="18"/>
      <c r="AI76" s="2"/>
      <c r="AJ76" s="2"/>
    </row>
    <row r="77" spans="1:47" x14ac:dyDescent="0.2">
      <c r="A77" s="29" t="s">
        <v>151</v>
      </c>
      <c r="B77" s="28">
        <f t="shared" ref="B77:AB77" si="33">MIN(80,IF(B13="Deploy",80,MAX(0,B76-$B$81)))</f>
        <v>0</v>
      </c>
      <c r="C77" s="28">
        <f t="shared" si="33"/>
        <v>0</v>
      </c>
      <c r="D77" s="28">
        <f t="shared" si="33"/>
        <v>0</v>
      </c>
      <c r="E77" s="28">
        <f t="shared" si="33"/>
        <v>0</v>
      </c>
      <c r="F77" s="28">
        <f t="shared" si="33"/>
        <v>0</v>
      </c>
      <c r="G77" s="28">
        <f t="shared" si="33"/>
        <v>4.9431538436497391E-2</v>
      </c>
      <c r="H77" s="28">
        <f t="shared" si="33"/>
        <v>2.0494315384364974</v>
      </c>
      <c r="I77" s="28">
        <f t="shared" si="33"/>
        <v>2.0494315384364974</v>
      </c>
      <c r="J77" s="28">
        <f t="shared" si="33"/>
        <v>12.049431538436497</v>
      </c>
      <c r="K77" s="28">
        <f t="shared" si="33"/>
        <v>37.049431538436494</v>
      </c>
      <c r="L77" s="28">
        <f t="shared" si="33"/>
        <v>62.049431538436494</v>
      </c>
      <c r="M77" s="28">
        <f t="shared" si="33"/>
        <v>67.049431538436494</v>
      </c>
      <c r="N77" s="28">
        <f t="shared" si="33"/>
        <v>67.049431538436494</v>
      </c>
      <c r="O77" s="28">
        <f t="shared" si="33"/>
        <v>67.049431538436494</v>
      </c>
      <c r="P77" s="28">
        <f t="shared" si="33"/>
        <v>67.049431538436494</v>
      </c>
      <c r="Q77" s="28">
        <f t="shared" si="33"/>
        <v>67.049431538436494</v>
      </c>
      <c r="R77" s="28">
        <f t="shared" si="33"/>
        <v>80</v>
      </c>
      <c r="S77" s="28">
        <f t="shared" si="33"/>
        <v>80</v>
      </c>
      <c r="T77" s="28">
        <f t="shared" si="33"/>
        <v>80</v>
      </c>
      <c r="U77" s="28">
        <f t="shared" si="33"/>
        <v>80</v>
      </c>
      <c r="V77" s="28">
        <f t="shared" si="33"/>
        <v>80</v>
      </c>
      <c r="W77" s="28">
        <f t="shared" si="33"/>
        <v>80</v>
      </c>
      <c r="X77" s="28">
        <f t="shared" si="33"/>
        <v>76.049431538436494</v>
      </c>
      <c r="Y77" s="28">
        <f t="shared" si="33"/>
        <v>73.049431538436494</v>
      </c>
      <c r="Z77" s="28">
        <f t="shared" si="33"/>
        <v>67.049431538436494</v>
      </c>
      <c r="AA77" s="28">
        <f t="shared" si="33"/>
        <v>66.049431538436494</v>
      </c>
      <c r="AB77" s="27">
        <f t="shared" si="33"/>
        <v>63.049431538436494</v>
      </c>
      <c r="AC77" s="130">
        <f>MIN(80,IF(AC3="Deploy",80,MAX(0,AC76-$B$81)))</f>
        <v>0</v>
      </c>
      <c r="AD77" s="21"/>
      <c r="AE77" s="21"/>
      <c r="AF77" s="20"/>
      <c r="AG77" s="19"/>
      <c r="AH77" s="18"/>
      <c r="AI77" s="2"/>
      <c r="AJ77" s="2"/>
    </row>
    <row r="78" spans="1:47" ht="12.75" thickBot="1" x14ac:dyDescent="0.25">
      <c r="A78" s="26" t="s">
        <v>152</v>
      </c>
      <c r="B78" s="25">
        <f t="shared" ref="B78:AB78" si="34">MIN(60,IF(B14="Deploy",60,MAX(0,B76-$B$80)))</f>
        <v>0</v>
      </c>
      <c r="C78" s="25">
        <f t="shared" si="34"/>
        <v>0</v>
      </c>
      <c r="D78" s="25">
        <f t="shared" si="34"/>
        <v>0</v>
      </c>
      <c r="E78" s="25">
        <f t="shared" si="34"/>
        <v>0</v>
      </c>
      <c r="F78" s="25">
        <f t="shared" si="34"/>
        <v>0</v>
      </c>
      <c r="G78" s="25">
        <f t="shared" si="34"/>
        <v>0</v>
      </c>
      <c r="H78" s="25">
        <f t="shared" si="34"/>
        <v>0</v>
      </c>
      <c r="I78" s="25">
        <f t="shared" si="34"/>
        <v>0</v>
      </c>
      <c r="J78" s="25">
        <f t="shared" si="34"/>
        <v>0</v>
      </c>
      <c r="K78" s="25">
        <f t="shared" si="34"/>
        <v>19.098863076872995</v>
      </c>
      <c r="L78" s="25">
        <f t="shared" si="34"/>
        <v>44.098863076872995</v>
      </c>
      <c r="M78" s="25">
        <f t="shared" si="34"/>
        <v>49.098863076872995</v>
      </c>
      <c r="N78" s="25">
        <f t="shared" si="34"/>
        <v>49.098863076872995</v>
      </c>
      <c r="O78" s="25">
        <f t="shared" si="34"/>
        <v>49.098863076872995</v>
      </c>
      <c r="P78" s="25">
        <f t="shared" si="34"/>
        <v>49.098863076872995</v>
      </c>
      <c r="Q78" s="25">
        <f t="shared" si="34"/>
        <v>49.098863076872995</v>
      </c>
      <c r="R78" s="25">
        <f t="shared" si="34"/>
        <v>60</v>
      </c>
      <c r="S78" s="25">
        <f t="shared" si="34"/>
        <v>60</v>
      </c>
      <c r="T78" s="25">
        <f t="shared" si="34"/>
        <v>60</v>
      </c>
      <c r="U78" s="25">
        <f t="shared" si="34"/>
        <v>60</v>
      </c>
      <c r="V78" s="25">
        <f t="shared" si="34"/>
        <v>60</v>
      </c>
      <c r="W78" s="25">
        <f t="shared" si="34"/>
        <v>60</v>
      </c>
      <c r="X78" s="25">
        <f t="shared" si="34"/>
        <v>58.098863076872995</v>
      </c>
      <c r="Y78" s="25">
        <f t="shared" si="34"/>
        <v>55.098863076872995</v>
      </c>
      <c r="Z78" s="25">
        <f t="shared" si="34"/>
        <v>49.098863076872995</v>
      </c>
      <c r="AA78" s="25">
        <f t="shared" si="34"/>
        <v>48.098863076872995</v>
      </c>
      <c r="AB78" s="24">
        <f t="shared" si="34"/>
        <v>45.098863076872995</v>
      </c>
      <c r="AC78" s="131">
        <f>MIN(60,IF(AC4="Deploy",60,MAX(0,AC76-$B$80)))</f>
        <v>0</v>
      </c>
      <c r="AI78" s="2"/>
      <c r="AJ78" s="2"/>
    </row>
    <row r="79" spans="1:47"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c r="AD79" s="133"/>
      <c r="AE79" s="133"/>
    </row>
    <row r="80" spans="1:47" x14ac:dyDescent="0.2">
      <c r="A80" s="23" t="s">
        <v>154</v>
      </c>
      <c r="B80" s="22">
        <f t="array" ref="B80">SQRT(SUM(POWER(AVERAGE(B76:AB76)-(B76:AB76),2))/COUNT(B76:AB76))*1</f>
        <v>35.901136923127005</v>
      </c>
      <c r="AI80" s="2"/>
      <c r="AJ80" s="2"/>
    </row>
    <row r="81" spans="1:38" s="2" customFormat="1" ht="12.75" thickBot="1" x14ac:dyDescent="0.25">
      <c r="A81" s="17" t="s">
        <v>155</v>
      </c>
      <c r="B81" s="16">
        <f>B80/2</f>
        <v>17.950568461563503</v>
      </c>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38" s="2" customFormat="1"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
    </row>
    <row r="83" spans="1:38"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8"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8" x14ac:dyDescent="0.2">
      <c r="A85" s="8" t="s">
        <v>158</v>
      </c>
      <c r="B85" s="14">
        <v>16</v>
      </c>
      <c r="AI85" s="2"/>
      <c r="AJ85" s="2"/>
    </row>
    <row r="86" spans="1:38" x14ac:dyDescent="0.2">
      <c r="A86" s="6" t="s">
        <v>159</v>
      </c>
      <c r="B86" s="13">
        <v>16</v>
      </c>
      <c r="AI86" s="2"/>
      <c r="AJ86" s="2"/>
    </row>
    <row r="87" spans="1:38" x14ac:dyDescent="0.2">
      <c r="A87" s="6" t="s">
        <v>160</v>
      </c>
      <c r="B87" s="12">
        <v>5</v>
      </c>
      <c r="AI87" s="2"/>
      <c r="AJ87" s="2"/>
    </row>
    <row r="88" spans="1:38" x14ac:dyDescent="0.2">
      <c r="A88" s="6" t="s">
        <v>161</v>
      </c>
      <c r="B88" s="12">
        <v>7</v>
      </c>
      <c r="AI88" s="2"/>
      <c r="AJ88" s="2"/>
    </row>
    <row r="89" spans="1:38" x14ac:dyDescent="0.2">
      <c r="A89" s="6" t="s">
        <v>162</v>
      </c>
      <c r="B89" s="12">
        <v>12</v>
      </c>
      <c r="AI89" s="2"/>
      <c r="AJ89" s="2"/>
    </row>
    <row r="90" spans="1:38" x14ac:dyDescent="0.2">
      <c r="A90" s="6" t="s">
        <v>163</v>
      </c>
      <c r="B90" s="12">
        <v>15</v>
      </c>
      <c r="AI90" s="2"/>
      <c r="AJ90" s="2"/>
    </row>
    <row r="91" spans="1:38" x14ac:dyDescent="0.2">
      <c r="A91" s="6" t="s">
        <v>164</v>
      </c>
      <c r="B91" s="12">
        <v>12</v>
      </c>
      <c r="AI91" s="2"/>
      <c r="AJ91" s="2"/>
    </row>
    <row r="92" spans="1:38" s="2" customFormat="1" x14ac:dyDescent="0.2">
      <c r="A92" s="6" t="s">
        <v>165</v>
      </c>
      <c r="B92" s="12">
        <v>3</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9"/>
    </row>
    <row r="93" spans="1:38" x14ac:dyDescent="0.2">
      <c r="A93" s="6" t="s">
        <v>166</v>
      </c>
      <c r="B93" s="12">
        <v>3</v>
      </c>
      <c r="AI93" s="2"/>
      <c r="AJ93" s="2"/>
    </row>
    <row r="94" spans="1:38" ht="12.75" thickBot="1" x14ac:dyDescent="0.25">
      <c r="A94" s="4" t="s">
        <v>167</v>
      </c>
      <c r="B94" s="11">
        <v>12</v>
      </c>
      <c r="AI94" s="2"/>
      <c r="AJ94" s="2"/>
    </row>
    <row r="95" spans="1:38" ht="12.75" thickBot="1" x14ac:dyDescent="0.25"/>
    <row r="96" spans="1:38" ht="13.5" thickBot="1" x14ac:dyDescent="0.25">
      <c r="A96" s="407" t="s">
        <v>168</v>
      </c>
      <c r="B96" s="408"/>
      <c r="AK96" s="2"/>
      <c r="AL96" s="2"/>
    </row>
    <row r="97" spans="1:30"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c r="AD97" s="120"/>
    </row>
    <row r="98" spans="1:30"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c r="AD98" s="120"/>
    </row>
    <row r="99" spans="1:30" ht="12.75" thickBot="1" x14ac:dyDescent="0.25"/>
    <row r="100" spans="1:30" x14ac:dyDescent="0.2">
      <c r="A100" s="216" t="s">
        <v>172</v>
      </c>
      <c r="B100" s="400" t="s">
        <v>173</v>
      </c>
      <c r="C100" s="400"/>
      <c r="D100" s="401" t="s">
        <v>174</v>
      </c>
      <c r="E100" s="401"/>
      <c r="F100" s="402" t="s">
        <v>175</v>
      </c>
      <c r="G100" s="403"/>
      <c r="I100" s="217" t="s">
        <v>176</v>
      </c>
    </row>
    <row r="101" spans="1:30" x14ac:dyDescent="0.2">
      <c r="A101" s="181" t="s">
        <v>177</v>
      </c>
      <c r="B101" s="182"/>
      <c r="C101" s="182"/>
      <c r="D101" s="182"/>
      <c r="E101" s="182"/>
      <c r="F101" s="182"/>
      <c r="G101" s="183"/>
      <c r="I101" s="218" t="s">
        <v>44</v>
      </c>
    </row>
    <row r="102" spans="1:30" x14ac:dyDescent="0.2">
      <c r="A102" s="184" t="s">
        <v>178</v>
      </c>
      <c r="B102" s="185">
        <v>10</v>
      </c>
      <c r="C102" s="185">
        <v>10</v>
      </c>
      <c r="D102" s="186">
        <v>9</v>
      </c>
      <c r="E102" s="186">
        <v>7</v>
      </c>
      <c r="F102" s="187">
        <v>6</v>
      </c>
      <c r="G102" s="188">
        <v>0</v>
      </c>
    </row>
    <row r="103" spans="1:30" x14ac:dyDescent="0.2">
      <c r="A103" s="184" t="s">
        <v>179</v>
      </c>
      <c r="B103" s="185">
        <v>10</v>
      </c>
      <c r="C103" s="185">
        <v>8</v>
      </c>
      <c r="D103" s="186">
        <v>7</v>
      </c>
      <c r="E103" s="186">
        <v>5</v>
      </c>
      <c r="F103" s="187">
        <v>4</v>
      </c>
      <c r="G103" s="188">
        <v>0</v>
      </c>
    </row>
    <row r="104" spans="1:30" x14ac:dyDescent="0.2">
      <c r="A104" s="181" t="s">
        <v>126</v>
      </c>
      <c r="B104" s="189"/>
      <c r="C104" s="190"/>
      <c r="D104" s="190"/>
      <c r="E104" s="190"/>
      <c r="F104" s="190"/>
      <c r="G104" s="191"/>
    </row>
    <row r="105" spans="1:30" x14ac:dyDescent="0.2">
      <c r="A105" s="330" t="s">
        <v>180</v>
      </c>
      <c r="B105" s="192">
        <v>10</v>
      </c>
      <c r="C105" s="185">
        <f>ROUND(R39,0)</f>
        <v>6</v>
      </c>
      <c r="D105" s="186">
        <f t="shared" ref="D105:D114" si="35">C105-1</f>
        <v>5</v>
      </c>
      <c r="E105" s="186">
        <f>ROUND(H39,0)</f>
        <v>4</v>
      </c>
      <c r="F105" s="187">
        <v>3</v>
      </c>
      <c r="G105" s="193">
        <v>0</v>
      </c>
    </row>
    <row r="106" spans="1:30" x14ac:dyDescent="0.2">
      <c r="A106" s="330" t="s">
        <v>181</v>
      </c>
      <c r="B106" s="185">
        <v>10</v>
      </c>
      <c r="C106" s="185">
        <f t="shared" ref="C106:C112" si="36">ROUND(R40,0)</f>
        <v>1</v>
      </c>
      <c r="D106" s="186">
        <v>1</v>
      </c>
      <c r="E106" s="186">
        <f>ROUND(H40,0)</f>
        <v>1</v>
      </c>
      <c r="F106" s="187">
        <v>0</v>
      </c>
      <c r="G106" s="188">
        <v>0</v>
      </c>
    </row>
    <row r="107" spans="1:30" x14ac:dyDescent="0.2">
      <c r="A107" s="330" t="s">
        <v>182</v>
      </c>
      <c r="B107" s="185">
        <v>10</v>
      </c>
      <c r="C107" s="185">
        <f t="shared" si="36"/>
        <v>3</v>
      </c>
      <c r="D107" s="186">
        <f t="shared" si="35"/>
        <v>2</v>
      </c>
      <c r="E107" s="186"/>
      <c r="F107" s="187">
        <v>1</v>
      </c>
      <c r="G107" s="188">
        <v>0</v>
      </c>
    </row>
    <row r="108" spans="1:30" x14ac:dyDescent="0.2">
      <c r="A108" s="330" t="s">
        <v>183</v>
      </c>
      <c r="B108" s="185">
        <v>10</v>
      </c>
      <c r="C108" s="185">
        <f t="shared" si="36"/>
        <v>5</v>
      </c>
      <c r="D108" s="186">
        <f t="shared" si="35"/>
        <v>4</v>
      </c>
      <c r="E108" s="186">
        <v>3</v>
      </c>
      <c r="F108" s="187">
        <v>2</v>
      </c>
      <c r="G108" s="188">
        <v>0</v>
      </c>
    </row>
    <row r="109" spans="1:30" x14ac:dyDescent="0.2">
      <c r="A109" s="330" t="s">
        <v>184</v>
      </c>
      <c r="B109" s="185">
        <v>10</v>
      </c>
      <c r="C109" s="185">
        <f t="shared" si="36"/>
        <v>6</v>
      </c>
      <c r="D109" s="186">
        <f t="shared" si="35"/>
        <v>5</v>
      </c>
      <c r="E109" s="186">
        <f>ROUND(H43,0)</f>
        <v>4</v>
      </c>
      <c r="F109" s="187">
        <v>3</v>
      </c>
      <c r="G109" s="188">
        <v>0</v>
      </c>
    </row>
    <row r="110" spans="1:30" x14ac:dyDescent="0.2">
      <c r="A110" s="330" t="s">
        <v>185</v>
      </c>
      <c r="B110" s="185">
        <v>10</v>
      </c>
      <c r="C110" s="185">
        <f t="shared" si="36"/>
        <v>6</v>
      </c>
      <c r="D110" s="186">
        <f t="shared" si="35"/>
        <v>5</v>
      </c>
      <c r="E110" s="186">
        <f>ROUND(H44,0)</f>
        <v>4</v>
      </c>
      <c r="F110" s="187">
        <v>3</v>
      </c>
      <c r="G110" s="188">
        <v>0</v>
      </c>
    </row>
    <row r="111" spans="1:30" x14ac:dyDescent="0.2">
      <c r="A111" s="330" t="s">
        <v>186</v>
      </c>
      <c r="B111" s="185">
        <v>10</v>
      </c>
      <c r="C111" s="185">
        <f>ROUNDDOWN(R45,0)</f>
        <v>8</v>
      </c>
      <c r="D111" s="186">
        <f t="shared" si="35"/>
        <v>7</v>
      </c>
      <c r="E111" s="186">
        <f>ROUND(H45,0)</f>
        <v>2</v>
      </c>
      <c r="F111" s="187">
        <v>1</v>
      </c>
      <c r="G111" s="188">
        <v>0</v>
      </c>
    </row>
    <row r="112" spans="1:30" x14ac:dyDescent="0.2">
      <c r="A112" s="330" t="s">
        <v>187</v>
      </c>
      <c r="B112" s="185">
        <v>10</v>
      </c>
      <c r="C112" s="185">
        <f t="shared" si="36"/>
        <v>6</v>
      </c>
      <c r="D112" s="186">
        <f t="shared" si="35"/>
        <v>5</v>
      </c>
      <c r="E112" s="186">
        <v>4</v>
      </c>
      <c r="F112" s="187">
        <v>3</v>
      </c>
      <c r="G112" s="188">
        <v>0</v>
      </c>
    </row>
    <row r="113" spans="1:7" x14ac:dyDescent="0.2">
      <c r="A113" s="330" t="s">
        <v>188</v>
      </c>
      <c r="B113" s="185">
        <v>10</v>
      </c>
      <c r="C113" s="185">
        <f>ROUNDDOWN(R47,0)</f>
        <v>8</v>
      </c>
      <c r="D113" s="186">
        <f t="shared" si="35"/>
        <v>7</v>
      </c>
      <c r="E113" s="186">
        <f>ROUND(H47,0)</f>
        <v>2</v>
      </c>
      <c r="F113" s="187">
        <v>1</v>
      </c>
      <c r="G113" s="188">
        <v>0</v>
      </c>
    </row>
    <row r="114" spans="1:7" x14ac:dyDescent="0.2">
      <c r="A114" s="330" t="s">
        <v>189</v>
      </c>
      <c r="B114" s="185">
        <v>10</v>
      </c>
      <c r="C114" s="185">
        <f>ROUNDDOWN(R48,0)</f>
        <v>8</v>
      </c>
      <c r="D114" s="186">
        <f t="shared" si="35"/>
        <v>7</v>
      </c>
      <c r="E114" s="186">
        <v>6</v>
      </c>
      <c r="F114" s="187">
        <v>5</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4</v>
      </c>
      <c r="C118" s="194">
        <v>4</v>
      </c>
      <c r="D118" s="195">
        <v>3</v>
      </c>
      <c r="E118" s="195">
        <v>2</v>
      </c>
      <c r="F118" s="196">
        <v>1</v>
      </c>
      <c r="G118" s="197">
        <v>0</v>
      </c>
    </row>
    <row r="119" spans="1:7" ht="12.75" thickBot="1" x14ac:dyDescent="0.25">
      <c r="A119" s="198" t="s">
        <v>191</v>
      </c>
      <c r="B119" s="199">
        <v>4</v>
      </c>
      <c r="C119" s="199">
        <v>3</v>
      </c>
      <c r="D119" s="200">
        <v>2</v>
      </c>
      <c r="E119" s="200">
        <v>2</v>
      </c>
      <c r="F119" s="201">
        <v>1</v>
      </c>
      <c r="G119" s="202">
        <v>0</v>
      </c>
    </row>
    <row r="122" spans="1:7" x14ac:dyDescent="0.2">
      <c r="A122" s="334" t="s">
        <v>192</v>
      </c>
      <c r="B122" s="334" t="s">
        <v>204</v>
      </c>
    </row>
    <row r="123" spans="1:7" x14ac:dyDescent="0.2">
      <c r="A123" s="335" t="s">
        <v>194</v>
      </c>
      <c r="B123" s="336">
        <f>HLOOKUP($B$122,'FA-18EF Mission System Summary'!$B$1:$F$12,2,FALSE)</f>
        <v>0.81249249249249234</v>
      </c>
    </row>
    <row r="124" spans="1:7" x14ac:dyDescent="0.2">
      <c r="A124" s="335" t="str">
        <f>A39</f>
        <v>Ready FA-18 E-F Advanced Threat Warning Mission Systems (C)</v>
      </c>
      <c r="B124" s="380">
        <f>HLOOKUP($B$122,'FA-18EF Mission System Summary'!$B$1:$F$12,3,FALSE)</f>
        <v>0.69506306306306276</v>
      </c>
    </row>
    <row r="125" spans="1:7" x14ac:dyDescent="0.2">
      <c r="A125" s="335" t="str">
        <f t="shared" ref="A125:A133" si="37">A40</f>
        <v>Ready FA-18 E-F HARM Support Mission Systems (D)</v>
      </c>
      <c r="B125" s="336">
        <f>HLOOKUP($B$122,'FA-18EF Mission System Summary'!$B$1:$F$12,4,FALSE)</f>
        <v>0.16086486486486487</v>
      </c>
    </row>
    <row r="126" spans="1:7" x14ac:dyDescent="0.2">
      <c r="A126" s="335" t="str">
        <f t="shared" si="37"/>
        <v>Ready FA-18 E-F Missile Launch Mission Systems (E)</v>
      </c>
      <c r="B126" s="336">
        <f>HLOOKUP($B$122,'FA-18EF Mission System Summary'!$B$1:$F$12,5,FALSE)</f>
        <v>0.40079279279279273</v>
      </c>
    </row>
    <row r="127" spans="1:7" x14ac:dyDescent="0.2">
      <c r="A127" s="335" t="str">
        <f t="shared" si="37"/>
        <v>Ready FA-18 E-F Survivability Mission Systems (F)</v>
      </c>
      <c r="B127" s="336">
        <f>HLOOKUP($B$122,'FA-18EF Mission System Summary'!$B$1:$F$12,6,FALSE)</f>
        <v>0.68338738738738714</v>
      </c>
    </row>
    <row r="128" spans="1:7" x14ac:dyDescent="0.2">
      <c r="A128" s="335" t="str">
        <f t="shared" si="37"/>
        <v>Ready FA-18 E-F Lethality Mission Systems (G)</v>
      </c>
      <c r="B128" s="336">
        <f>HLOOKUP($B$122,'FA-18EF Mission System Summary'!$B$1:$F$12,7,FALSE)</f>
        <v>0.69506306306306276</v>
      </c>
    </row>
    <row r="129" spans="1:2" x14ac:dyDescent="0.2">
      <c r="A129" s="335" t="str">
        <f t="shared" si="37"/>
        <v>Ready FA-18 E-F Combat Communications Mission Systems (H)</v>
      </c>
      <c r="B129" s="336">
        <f>HLOOKUP($B$122,'FA-18EF Mission System Summary'!$B$1:$F$12,8,FALSE)</f>
        <v>0.69506306306306276</v>
      </c>
    </row>
    <row r="130" spans="1:2" x14ac:dyDescent="0.2">
      <c r="A130" s="335" t="str">
        <f t="shared" si="37"/>
        <v>Ready FA-18 E-F Air to Air Refueling Mission Systems (I)</v>
      </c>
      <c r="B130" s="336">
        <f>HLOOKUP($B$122,'FA-18EF Mission System Summary'!$B$1:$F$12,9,FALSE)</f>
        <v>0.35228828828828823</v>
      </c>
    </row>
    <row r="131" spans="1:2" x14ac:dyDescent="0.2">
      <c r="A131" s="335" t="str">
        <f t="shared" si="37"/>
        <v>Ready FA-18 E-F Tactical Navigation Mission Systems (J)</v>
      </c>
      <c r="B131" s="336">
        <f>HLOOKUP($B$122,'FA-18EF Mission System Summary'!$B$1:$F$12,10,FALSE)</f>
        <v>0.74241441441441425</v>
      </c>
    </row>
    <row r="132" spans="1:2" x14ac:dyDescent="0.2">
      <c r="A132" s="335" t="str">
        <f t="shared" si="37"/>
        <v>Ready FA-18 E-F Shipboard Mission Systems (K)</v>
      </c>
      <c r="B132" s="336">
        <f>HLOOKUP($B$122,'FA-18EF Mission System Summary'!$B$1:$F$12,11,FALSE)</f>
        <v>0.32861261261261254</v>
      </c>
    </row>
    <row r="133" spans="1:2" x14ac:dyDescent="0.2">
      <c r="A133" s="335" t="str">
        <f t="shared" si="37"/>
        <v>Ready FA-18 E-F IMC Flight Mission Systems (L)</v>
      </c>
      <c r="B133" s="336">
        <f>HLOOKUP($B$122,'FA-18EF Mission System Summary'!$B$1:$F$12,12,FALSE)</f>
        <v>1</v>
      </c>
    </row>
  </sheetData>
  <mergeCells count="15">
    <mergeCell ref="X16:AB16"/>
    <mergeCell ref="A73:AC73"/>
    <mergeCell ref="A83:B83"/>
    <mergeCell ref="A84:B84"/>
    <mergeCell ref="A1:G1"/>
    <mergeCell ref="M1:P1"/>
    <mergeCell ref="B16:E16"/>
    <mergeCell ref="F16:J16"/>
    <mergeCell ref="K16:M16"/>
    <mergeCell ref="N16:Q16"/>
    <mergeCell ref="B100:C100"/>
    <mergeCell ref="D100:E100"/>
    <mergeCell ref="F100:G100"/>
    <mergeCell ref="A96:B96"/>
    <mergeCell ref="R16:W16"/>
  </mergeCells>
  <conditionalFormatting sqref="C118:C119 C115">
    <cfRule type="cellIs" dxfId="266" priority="285" operator="equal">
      <formula>B115</formula>
    </cfRule>
  </conditionalFormatting>
  <conditionalFormatting sqref="D118:E119 D115:E115">
    <cfRule type="cellIs" dxfId="265" priority="288" operator="equal">
      <formula>C115</formula>
    </cfRule>
  </conditionalFormatting>
  <conditionalFormatting sqref="F118:F119 F115">
    <cfRule type="cellIs" dxfId="264" priority="286" operator="equal">
      <formula>E115</formula>
    </cfRule>
    <cfRule type="cellIs" dxfId="263" priority="287" operator="equal">
      <formula>G115</formula>
    </cfRule>
  </conditionalFormatting>
  <conditionalFormatting sqref="F102">
    <cfRule type="cellIs" dxfId="262" priority="283" operator="equal">
      <formula>E102</formula>
    </cfRule>
  </conditionalFormatting>
  <conditionalFormatting sqref="E102">
    <cfRule type="cellIs" dxfId="261" priority="282" operator="equal">
      <formula>D102</formula>
    </cfRule>
  </conditionalFormatting>
  <conditionalFormatting sqref="F102">
    <cfRule type="cellIs" dxfId="260" priority="279" operator="equal">
      <formula>E102</formula>
    </cfRule>
  </conditionalFormatting>
  <conditionalFormatting sqref="C102">
    <cfRule type="cellIs" dxfId="259" priority="280" operator="equal">
      <formula>B102</formula>
    </cfRule>
  </conditionalFormatting>
  <conditionalFormatting sqref="E102">
    <cfRule type="cellIs" dxfId="258" priority="278" operator="equal">
      <formula>D102</formula>
    </cfRule>
  </conditionalFormatting>
  <conditionalFormatting sqref="F102">
    <cfRule type="cellIs" dxfId="257" priority="277" operator="equal">
      <formula>E102</formula>
    </cfRule>
  </conditionalFormatting>
  <conditionalFormatting sqref="C102">
    <cfRule type="cellIs" dxfId="256" priority="276" operator="equal">
      <formula>B102</formula>
    </cfRule>
  </conditionalFormatting>
  <conditionalFormatting sqref="D102">
    <cfRule type="cellIs" dxfId="255" priority="275" operator="equal">
      <formula>C102</formula>
    </cfRule>
  </conditionalFormatting>
  <conditionalFormatting sqref="E102">
    <cfRule type="cellIs" dxfId="254" priority="274" operator="equal">
      <formula>D102</formula>
    </cfRule>
  </conditionalFormatting>
  <conditionalFormatting sqref="C102">
    <cfRule type="cellIs" dxfId="253" priority="272" operator="equal">
      <formula>B102</formula>
    </cfRule>
  </conditionalFormatting>
  <conditionalFormatting sqref="D102:E102">
    <cfRule type="cellIs" dxfId="252" priority="284" operator="equal">
      <formula>C102</formula>
    </cfRule>
  </conditionalFormatting>
  <conditionalFormatting sqref="D102">
    <cfRule type="cellIs" dxfId="251" priority="289" operator="equal">
      <formula>C102</formula>
    </cfRule>
  </conditionalFormatting>
  <conditionalFormatting sqref="C116:C117">
    <cfRule type="cellIs" dxfId="250" priority="268" operator="equal">
      <formula>B116</formula>
    </cfRule>
  </conditionalFormatting>
  <conditionalFormatting sqref="D116:E117">
    <cfRule type="cellIs" dxfId="249" priority="271" operator="equal">
      <formula>C116</formula>
    </cfRule>
  </conditionalFormatting>
  <conditionalFormatting sqref="F116:F117">
    <cfRule type="cellIs" dxfId="248" priority="269" operator="equal">
      <formula>E116</formula>
    </cfRule>
    <cfRule type="cellIs" dxfId="247" priority="270" operator="equal">
      <formula>G116</formula>
    </cfRule>
  </conditionalFormatting>
  <conditionalFormatting sqref="C104">
    <cfRule type="cellIs" dxfId="246" priority="15" operator="equal">
      <formula>B104</formula>
    </cfRule>
  </conditionalFormatting>
  <conditionalFormatting sqref="D104:E104">
    <cfRule type="cellIs" dxfId="245" priority="18" operator="equal">
      <formula>C104</formula>
    </cfRule>
  </conditionalFormatting>
  <conditionalFormatting sqref="F104">
    <cfRule type="cellIs" dxfId="244" priority="16" operator="equal">
      <formula>E104</formula>
    </cfRule>
    <cfRule type="cellIs" dxfId="243" priority="17" operator="equal">
      <formula>G104</formula>
    </cfRule>
  </conditionalFormatting>
  <conditionalFormatting sqref="E103">
    <cfRule type="cellIs" dxfId="242" priority="13" operator="equal">
      <formula>D103</formula>
    </cfRule>
  </conditionalFormatting>
  <conditionalFormatting sqref="E103">
    <cfRule type="cellIs" dxfId="241" priority="11" operator="equal">
      <formula>D103</formula>
    </cfRule>
  </conditionalFormatting>
  <conditionalFormatting sqref="E103">
    <cfRule type="cellIs" dxfId="240" priority="10" operator="equal">
      <formula>D103</formula>
    </cfRule>
  </conditionalFormatting>
  <conditionalFormatting sqref="C103">
    <cfRule type="cellIs" dxfId="239" priority="8" operator="equal">
      <formula>B103</formula>
    </cfRule>
  </conditionalFormatting>
  <conditionalFormatting sqref="D103:E103">
    <cfRule type="cellIs" dxfId="238" priority="14" operator="equal">
      <formula>C103</formula>
    </cfRule>
  </conditionalFormatting>
  <conditionalFormatting sqref="F103">
    <cfRule type="cellIs" dxfId="237" priority="9" operator="equal">
      <formula>E103</formula>
    </cfRule>
    <cfRule type="cellIs" dxfId="236" priority="12" operator="equal">
      <formula>G103</formula>
    </cfRule>
  </conditionalFormatting>
  <conditionalFormatting sqref="D106:D114">
    <cfRule type="cellIs" dxfId="235" priority="5" operator="equal">
      <formula>C106</formula>
    </cfRule>
  </conditionalFormatting>
  <conditionalFormatting sqref="F106:F114">
    <cfRule type="cellIs" dxfId="234" priority="4" operator="equal">
      <formula>G106</formula>
    </cfRule>
    <cfRule type="cellIs" dxfId="233" priority="6" operator="equal">
      <formula>E106</formula>
    </cfRule>
  </conditionalFormatting>
  <conditionalFormatting sqref="C105:C114">
    <cfRule type="cellIs" dxfId="232" priority="3" operator="equal">
      <formula>B105</formula>
    </cfRule>
  </conditionalFormatting>
  <conditionalFormatting sqref="D105:E105 E106:E114">
    <cfRule type="cellIs" dxfId="231" priority="1" operator="equal">
      <formula>C105</formula>
    </cfRule>
  </conditionalFormatting>
  <conditionalFormatting sqref="F105">
    <cfRule type="cellIs" dxfId="230" priority="2" operator="equal">
      <formula>G105</formula>
    </cfRule>
    <cfRule type="cellIs" dxfId="229" priority="7" operator="equal">
      <formula>E105</formula>
    </cfRule>
  </conditionalFormatting>
  <hyperlinks>
    <hyperlink ref="I100" location="'VFA (10E 16 Crew 4 ARS)'!A1" display="Top" xr:uid="{00000000-0004-0000-0D00-000000000000}"/>
    <hyperlink ref="H2" location="'VFA (10E 16 Crew 4 ARS)'!A119" display="AMFOM" xr:uid="{00000000-0004-0000-0D00-000001000000}"/>
    <hyperlink ref="I101" location="Inventory!A1" display="Inventory" xr:uid="{00000000-0004-0000-0D00-000002000000}"/>
    <hyperlink ref="H1" location="Inventory!A1" display="Inventory" xr:uid="{00000000-0004-0000-0D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U133"/>
  <sheetViews>
    <sheetView showGridLines="0" topLeftCell="A17" zoomScaleNormal="100" zoomScaleSheetLayoutView="100" workbookViewId="0">
      <selection activeCell="B39" sqref="B39:N48"/>
    </sheetView>
  </sheetViews>
  <sheetFormatPr defaultColWidth="9.140625" defaultRowHeight="12" x14ac:dyDescent="0.2"/>
  <cols>
    <col min="1" max="1" width="51.5703125" style="1" bestFit="1" customWidth="1"/>
    <col min="2" max="29" width="5.7109375" style="1" customWidth="1"/>
    <col min="30" max="30" width="7" style="1" bestFit="1" customWidth="1"/>
    <col min="31" max="37" width="5.7109375" style="1" customWidth="1"/>
    <col min="38" max="16384" width="9.140625" style="1"/>
  </cols>
  <sheetData>
    <row r="1" spans="1:34" s="86" customFormat="1" ht="18.75" x14ac:dyDescent="0.3">
      <c r="A1" s="417" t="s">
        <v>208</v>
      </c>
      <c r="B1" s="417"/>
      <c r="C1" s="417"/>
      <c r="D1" s="417"/>
      <c r="E1" s="417"/>
      <c r="F1" s="417"/>
      <c r="G1" s="417"/>
      <c r="H1" s="304" t="s">
        <v>44</v>
      </c>
      <c r="I1" s="104"/>
      <c r="K1" s="87"/>
      <c r="L1" s="148" t="s">
        <v>45</v>
      </c>
      <c r="M1" s="404">
        <v>44835</v>
      </c>
      <c r="N1" s="405"/>
      <c r="O1" s="406"/>
      <c r="P1" s="406"/>
      <c r="AC1" s="104" t="s">
        <v>46</v>
      </c>
      <c r="AD1" s="104">
        <v>9.1300000000000008</v>
      </c>
    </row>
    <row r="2" spans="1:34" s="76" customFormat="1" ht="12.75" x14ac:dyDescent="0.2">
      <c r="A2" s="80" t="s">
        <v>47</v>
      </c>
      <c r="B2" s="81">
        <v>10</v>
      </c>
      <c r="C2" s="77"/>
      <c r="D2" s="77"/>
      <c r="E2" s="77"/>
      <c r="F2" s="77"/>
      <c r="H2" s="305" t="s">
        <v>3</v>
      </c>
      <c r="N2" s="82"/>
      <c r="O2" s="82"/>
      <c r="P2" s="82"/>
      <c r="Q2" s="82"/>
      <c r="R2" s="77"/>
      <c r="S2" s="77"/>
      <c r="T2" s="77"/>
      <c r="U2" s="77"/>
      <c r="V2" s="77"/>
      <c r="W2" s="77"/>
      <c r="X2" s="77"/>
      <c r="Y2" s="77"/>
      <c r="Z2" s="77"/>
      <c r="AA2" s="77"/>
      <c r="AB2" s="77"/>
      <c r="AC2" s="108"/>
    </row>
    <row r="3" spans="1:34" s="76" customFormat="1" ht="11.25" x14ac:dyDescent="0.2">
      <c r="A3" s="80" t="s">
        <v>48</v>
      </c>
      <c r="B3" s="85">
        <f>B4/B2</f>
        <v>1.6</v>
      </c>
      <c r="C3" s="77"/>
      <c r="D3" s="77"/>
      <c r="I3" s="77"/>
      <c r="J3" s="77"/>
      <c r="K3" s="77"/>
      <c r="N3" s="82"/>
      <c r="O3" s="82"/>
      <c r="P3" s="82"/>
      <c r="Q3" s="82"/>
      <c r="R3" s="77"/>
      <c r="S3" s="77"/>
      <c r="T3" s="77"/>
      <c r="U3" s="77"/>
      <c r="V3" s="77"/>
      <c r="W3" s="77"/>
      <c r="X3" s="77"/>
      <c r="Y3" s="77"/>
      <c r="Z3" s="77"/>
      <c r="AA3" s="77"/>
      <c r="AB3" s="77"/>
      <c r="AC3" s="108"/>
    </row>
    <row r="4" spans="1:34" s="76" customFormat="1" ht="11.25" x14ac:dyDescent="0.2">
      <c r="A4" s="80" t="s">
        <v>49</v>
      </c>
      <c r="B4" s="81">
        <v>16</v>
      </c>
      <c r="C4" s="77"/>
      <c r="D4" s="77"/>
      <c r="E4" s="77"/>
      <c r="F4" s="77"/>
      <c r="G4" s="77"/>
      <c r="H4" s="77"/>
      <c r="I4" s="77"/>
      <c r="J4" s="77"/>
      <c r="K4" s="77"/>
      <c r="N4" s="82"/>
      <c r="O4" s="82"/>
      <c r="P4" s="82"/>
      <c r="Q4" s="82"/>
      <c r="R4" s="77"/>
      <c r="S4" s="77"/>
      <c r="T4" s="77"/>
      <c r="U4" s="77"/>
      <c r="V4" s="77"/>
      <c r="W4" s="77"/>
      <c r="X4" s="77"/>
      <c r="Y4" s="77"/>
      <c r="Z4" s="77"/>
      <c r="AA4" s="77"/>
      <c r="AB4" s="77"/>
      <c r="AC4" s="108"/>
    </row>
    <row r="5" spans="1:34" s="76" customFormat="1" ht="11.25" x14ac:dyDescent="0.2">
      <c r="A5" s="80" t="s">
        <v>50</v>
      </c>
      <c r="B5" s="79">
        <v>1.5</v>
      </c>
      <c r="C5" s="83"/>
      <c r="D5" s="77"/>
      <c r="E5" s="77"/>
      <c r="F5" s="77"/>
      <c r="G5" s="77"/>
      <c r="H5" s="77"/>
      <c r="I5" s="77"/>
      <c r="J5" s="77"/>
      <c r="K5" s="77"/>
      <c r="N5" s="82"/>
      <c r="O5" s="82"/>
      <c r="P5" s="82"/>
      <c r="Q5" s="82"/>
      <c r="R5" s="77"/>
      <c r="S5" s="77"/>
      <c r="T5" s="77"/>
      <c r="U5" s="77"/>
      <c r="V5" s="77"/>
      <c r="W5" s="77"/>
      <c r="X5" s="77"/>
      <c r="Y5" s="77"/>
      <c r="Z5" s="77"/>
      <c r="AA5" s="77"/>
      <c r="AB5" s="77"/>
      <c r="AC5" s="108"/>
    </row>
    <row r="6" spans="1:34" s="76" customFormat="1" ht="11.25" x14ac:dyDescent="0.2">
      <c r="A6" s="84" t="s">
        <v>51</v>
      </c>
      <c r="B6" s="79">
        <v>27</v>
      </c>
      <c r="C6" s="83"/>
      <c r="D6" s="77"/>
      <c r="E6" s="77"/>
      <c r="F6" s="77"/>
      <c r="G6" s="77"/>
      <c r="H6" s="77"/>
      <c r="I6" s="77"/>
      <c r="J6" s="77"/>
      <c r="K6" s="77"/>
      <c r="L6" s="82"/>
      <c r="M6" s="82"/>
      <c r="N6" s="82"/>
      <c r="O6" s="82"/>
      <c r="P6" s="82"/>
      <c r="Q6" s="82"/>
      <c r="R6" s="77"/>
      <c r="S6" s="77"/>
      <c r="T6" s="77"/>
      <c r="U6" s="77"/>
      <c r="V6" s="77"/>
      <c r="W6" s="77"/>
      <c r="X6" s="77"/>
      <c r="Y6" s="77"/>
      <c r="Z6" s="77"/>
      <c r="AA6" s="77"/>
      <c r="AB6" s="77"/>
      <c r="AC6" s="108"/>
    </row>
    <row r="7" spans="1:34" s="76" customFormat="1" ht="11.25" x14ac:dyDescent="0.2">
      <c r="A7" s="80" t="s">
        <v>52</v>
      </c>
      <c r="B7" s="79">
        <f>B6*B4</f>
        <v>432</v>
      </c>
      <c r="E7" s="77"/>
      <c r="F7" s="77"/>
      <c r="G7" s="77"/>
      <c r="H7" s="77"/>
      <c r="I7" s="77"/>
      <c r="J7" s="77"/>
      <c r="K7" s="77"/>
      <c r="L7" s="77"/>
      <c r="M7" s="77"/>
      <c r="N7" s="77"/>
      <c r="O7" s="77"/>
      <c r="P7" s="77"/>
      <c r="Q7" s="77"/>
      <c r="R7" s="77"/>
      <c r="S7" s="77"/>
      <c r="T7" s="77"/>
      <c r="U7" s="77"/>
      <c r="V7" s="77"/>
      <c r="W7" s="77"/>
      <c r="X7" s="77"/>
      <c r="Y7" s="77"/>
      <c r="Z7" s="77"/>
      <c r="AA7" s="77"/>
      <c r="AB7" s="77"/>
      <c r="AC7" s="108"/>
    </row>
    <row r="8" spans="1:34" s="76" customFormat="1" ht="11.25" x14ac:dyDescent="0.2">
      <c r="A8" s="80" t="s">
        <v>53</v>
      </c>
      <c r="B8" s="81">
        <f>B7/B5</f>
        <v>288</v>
      </c>
      <c r="C8" s="77"/>
      <c r="E8" s="77"/>
      <c r="F8" s="77"/>
      <c r="G8" s="77"/>
      <c r="H8" s="77"/>
      <c r="I8" s="77"/>
      <c r="J8" s="77"/>
      <c r="K8" s="77"/>
      <c r="L8" s="77"/>
      <c r="M8" s="77"/>
      <c r="N8" s="77"/>
      <c r="O8" s="77"/>
      <c r="P8" s="77"/>
      <c r="Q8" s="77"/>
      <c r="R8" s="77"/>
      <c r="S8" s="77"/>
      <c r="T8" s="77"/>
      <c r="U8" s="77"/>
      <c r="V8" s="77"/>
      <c r="W8" s="77"/>
      <c r="X8" s="77"/>
      <c r="Y8" s="77"/>
      <c r="Z8" s="77"/>
      <c r="AA8" s="77"/>
      <c r="AB8" s="77"/>
      <c r="AC8" s="108"/>
    </row>
    <row r="9" spans="1:34" s="76" customFormat="1" ht="11.25" x14ac:dyDescent="0.2">
      <c r="A9" s="80" t="s">
        <v>54</v>
      </c>
      <c r="B9" s="79">
        <f>B4*C9</f>
        <v>16</v>
      </c>
      <c r="C9" s="77">
        <v>1</v>
      </c>
      <c r="D9" s="76" t="s">
        <v>55</v>
      </c>
      <c r="E9" s="77"/>
      <c r="F9" s="77"/>
      <c r="G9" s="79" t="s">
        <v>56</v>
      </c>
      <c r="H9" s="101">
        <v>0.4</v>
      </c>
      <c r="I9" s="77"/>
      <c r="J9" s="77"/>
      <c r="K9" s="77"/>
      <c r="L9" s="77"/>
      <c r="M9" s="77"/>
      <c r="N9" s="77"/>
      <c r="O9" s="77"/>
      <c r="P9" s="77"/>
      <c r="Q9" s="77"/>
      <c r="R9" s="77"/>
      <c r="S9" s="77"/>
      <c r="T9" s="77"/>
      <c r="U9" s="77"/>
      <c r="V9" s="77"/>
      <c r="W9" s="77"/>
      <c r="X9" s="77"/>
      <c r="Y9" s="77"/>
      <c r="Z9" s="77"/>
      <c r="AA9" s="77"/>
      <c r="AB9" s="77"/>
      <c r="AC9" s="108"/>
    </row>
    <row r="10" spans="1:34" s="76" customFormat="1" ht="11.25" x14ac:dyDescent="0.2">
      <c r="A10" s="80" t="s">
        <v>57</v>
      </c>
      <c r="B10" s="79">
        <f>B4*C10</f>
        <v>16</v>
      </c>
      <c r="C10" s="82">
        <v>1</v>
      </c>
      <c r="D10" s="76" t="s">
        <v>55</v>
      </c>
      <c r="E10" s="77"/>
      <c r="F10" s="77"/>
      <c r="G10" s="100" t="s">
        <v>58</v>
      </c>
      <c r="H10" s="101">
        <v>0.28000000000000003</v>
      </c>
      <c r="I10" s="77"/>
      <c r="J10" s="77"/>
      <c r="K10" s="77"/>
      <c r="L10" s="77"/>
      <c r="M10" s="77"/>
      <c r="N10" s="77"/>
      <c r="O10" s="77"/>
      <c r="P10" s="77"/>
      <c r="Q10" s="77"/>
      <c r="R10" s="77"/>
      <c r="S10" s="77"/>
      <c r="T10" s="77"/>
      <c r="U10" s="77"/>
      <c r="V10" s="77"/>
      <c r="W10" s="77"/>
      <c r="X10" s="77"/>
      <c r="Y10" s="77"/>
      <c r="Z10" s="77"/>
      <c r="AA10" s="77"/>
      <c r="AB10" s="77"/>
    </row>
    <row r="11" spans="1:34" s="76" customFormat="1" ht="11.25" x14ac:dyDescent="0.2">
      <c r="A11" s="80" t="s">
        <v>59</v>
      </c>
      <c r="B11" s="76">
        <f>C11*B4</f>
        <v>32</v>
      </c>
      <c r="C11" s="82">
        <v>2</v>
      </c>
      <c r="D11" s="78" t="s">
        <v>55</v>
      </c>
      <c r="E11" s="77"/>
      <c r="F11" s="77"/>
      <c r="G11" s="100"/>
      <c r="H11" s="101"/>
      <c r="I11" s="77"/>
      <c r="J11" s="77"/>
      <c r="K11" s="77"/>
      <c r="L11" s="77"/>
      <c r="M11" s="77"/>
      <c r="N11" s="77"/>
      <c r="O11" s="77"/>
      <c r="P11" s="77"/>
      <c r="Q11" s="77"/>
      <c r="R11" s="77"/>
      <c r="S11" s="77"/>
      <c r="T11" s="77"/>
      <c r="U11" s="77"/>
      <c r="V11" s="77"/>
      <c r="W11" s="77"/>
      <c r="X11" s="77"/>
      <c r="Y11" s="77"/>
      <c r="Z11" s="77"/>
      <c r="AA11" s="77"/>
      <c r="AB11" s="77"/>
    </row>
    <row r="12" spans="1:34" s="76" customFormat="1" ht="11.25" x14ac:dyDescent="0.2">
      <c r="C12" s="78"/>
      <c r="D12" s="78"/>
      <c r="E12" s="78"/>
      <c r="F12" s="77"/>
      <c r="G12" s="77"/>
      <c r="H12" s="77"/>
      <c r="I12" s="77"/>
      <c r="J12" s="77"/>
      <c r="K12" s="77"/>
      <c r="L12" s="77"/>
      <c r="M12" s="77"/>
      <c r="N12" s="77"/>
      <c r="O12" s="77"/>
      <c r="P12" s="77"/>
      <c r="Q12" s="77"/>
      <c r="R12" s="77"/>
      <c r="S12" s="77"/>
      <c r="T12" s="77"/>
      <c r="U12" s="77"/>
      <c r="V12" s="77"/>
      <c r="W12" s="77"/>
      <c r="X12" s="77"/>
      <c r="Y12" s="77"/>
      <c r="Z12" s="77"/>
      <c r="AA12" s="77"/>
      <c r="AB12" s="77"/>
    </row>
    <row r="13" spans="1:34" s="73" customFormat="1" ht="59.25" x14ac:dyDescent="0.2">
      <c r="A13" s="54" t="s">
        <v>60</v>
      </c>
      <c r="B13" s="75" t="s">
        <v>61</v>
      </c>
      <c r="C13" s="75" t="s">
        <v>61</v>
      </c>
      <c r="D13" s="75" t="s">
        <v>61</v>
      </c>
      <c r="E13" s="75" t="s">
        <v>61</v>
      </c>
      <c r="F13" s="75" t="s">
        <v>61</v>
      </c>
      <c r="G13" s="75" t="s">
        <v>61</v>
      </c>
      <c r="H13" s="75" t="s">
        <v>62</v>
      </c>
      <c r="I13" s="75" t="s">
        <v>62</v>
      </c>
      <c r="J13" s="75" t="s">
        <v>62</v>
      </c>
      <c r="K13" s="75" t="s">
        <v>63</v>
      </c>
      <c r="L13" s="75" t="s">
        <v>64</v>
      </c>
      <c r="M13" s="75" t="s">
        <v>64</v>
      </c>
      <c r="N13" s="75" t="s">
        <v>65</v>
      </c>
      <c r="O13" s="75" t="s">
        <v>65</v>
      </c>
      <c r="P13" s="75" t="s">
        <v>65</v>
      </c>
      <c r="Q13" s="75" t="s">
        <v>65</v>
      </c>
      <c r="R13" s="75" t="s">
        <v>66</v>
      </c>
      <c r="S13" s="75" t="s">
        <v>66</v>
      </c>
      <c r="T13" s="75" t="s">
        <v>66</v>
      </c>
      <c r="U13" s="75" t="s">
        <v>66</v>
      </c>
      <c r="V13" s="75" t="s">
        <v>66</v>
      </c>
      <c r="W13" s="75" t="s">
        <v>66</v>
      </c>
      <c r="X13" s="75" t="s">
        <v>65</v>
      </c>
      <c r="Y13" s="75" t="s">
        <v>65</v>
      </c>
      <c r="Z13" s="75" t="s">
        <v>65</v>
      </c>
      <c r="AA13" s="75" t="s">
        <v>65</v>
      </c>
      <c r="AB13" s="123" t="s">
        <v>65</v>
      </c>
      <c r="AC13" s="74" t="s">
        <v>67</v>
      </c>
      <c r="AD13" s="114"/>
      <c r="AE13" s="114"/>
      <c r="AF13" s="114"/>
      <c r="AG13" s="114"/>
      <c r="AH13" s="114"/>
    </row>
    <row r="14" spans="1:34" s="71" customFormat="1" x14ac:dyDescent="0.2">
      <c r="A14" s="54" t="s">
        <v>68</v>
      </c>
      <c r="B14" s="72" t="s">
        <v>69</v>
      </c>
      <c r="C14" s="72" t="s">
        <v>70</v>
      </c>
      <c r="D14" s="72" t="s">
        <v>71</v>
      </c>
      <c r="E14" s="72" t="s">
        <v>72</v>
      </c>
      <c r="F14" s="72" t="s">
        <v>73</v>
      </c>
      <c r="G14" s="72" t="s">
        <v>74</v>
      </c>
      <c r="H14" s="72" t="s">
        <v>75</v>
      </c>
      <c r="I14" s="72" t="s">
        <v>76</v>
      </c>
      <c r="J14" s="72" t="s">
        <v>77</v>
      </c>
      <c r="K14" s="72" t="s">
        <v>78</v>
      </c>
      <c r="L14" s="72" t="s">
        <v>79</v>
      </c>
      <c r="M14" s="72" t="s">
        <v>80</v>
      </c>
      <c r="N14" s="72" t="s">
        <v>81</v>
      </c>
      <c r="O14" s="72" t="s">
        <v>82</v>
      </c>
      <c r="P14" s="72" t="s">
        <v>83</v>
      </c>
      <c r="Q14" s="72" t="s">
        <v>84</v>
      </c>
      <c r="R14" s="72" t="s">
        <v>85</v>
      </c>
      <c r="S14" s="72" t="s">
        <v>86</v>
      </c>
      <c r="T14" s="72" t="s">
        <v>87</v>
      </c>
      <c r="U14" s="72" t="s">
        <v>88</v>
      </c>
      <c r="V14" s="72" t="s">
        <v>89</v>
      </c>
      <c r="W14" s="72" t="s">
        <v>90</v>
      </c>
      <c r="X14" s="72" t="s">
        <v>91</v>
      </c>
      <c r="Y14" s="72" t="s">
        <v>92</v>
      </c>
      <c r="Z14" s="72" t="s">
        <v>93</v>
      </c>
      <c r="AA14" s="72" t="s">
        <v>94</v>
      </c>
      <c r="AB14" s="124" t="s">
        <v>95</v>
      </c>
      <c r="AC14" s="72" t="s">
        <v>96</v>
      </c>
      <c r="AD14" s="19"/>
      <c r="AE14" s="19"/>
      <c r="AF14" s="19"/>
      <c r="AG14" s="19"/>
      <c r="AH14" s="19"/>
    </row>
    <row r="15" spans="1:34" s="71" customFormat="1" x14ac:dyDescent="0.2">
      <c r="A15" s="54" t="s">
        <v>97</v>
      </c>
      <c r="B15" s="72">
        <v>1</v>
      </c>
      <c r="C15" s="72">
        <v>2</v>
      </c>
      <c r="D15" s="72">
        <v>3</v>
      </c>
      <c r="E15" s="72">
        <v>4</v>
      </c>
      <c r="F15" s="72">
        <v>5</v>
      </c>
      <c r="G15" s="72">
        <v>6</v>
      </c>
      <c r="H15" s="72">
        <v>7</v>
      </c>
      <c r="I15" s="72">
        <v>8</v>
      </c>
      <c r="J15" s="72">
        <v>9</v>
      </c>
      <c r="K15" s="72">
        <v>10</v>
      </c>
      <c r="L15" s="72">
        <v>11</v>
      </c>
      <c r="M15" s="72">
        <v>12</v>
      </c>
      <c r="N15" s="72">
        <v>13</v>
      </c>
      <c r="O15" s="72">
        <v>14</v>
      </c>
      <c r="P15" s="72">
        <v>15</v>
      </c>
      <c r="Q15" s="72">
        <v>16</v>
      </c>
      <c r="R15" s="72">
        <v>17</v>
      </c>
      <c r="S15" s="72">
        <v>18</v>
      </c>
      <c r="T15" s="72">
        <v>19</v>
      </c>
      <c r="U15" s="72">
        <v>20</v>
      </c>
      <c r="V15" s="72">
        <v>21</v>
      </c>
      <c r="W15" s="72">
        <v>22</v>
      </c>
      <c r="X15" s="72">
        <v>23</v>
      </c>
      <c r="Y15" s="72">
        <v>24</v>
      </c>
      <c r="Z15" s="72">
        <v>25</v>
      </c>
      <c r="AA15" s="72">
        <v>26</v>
      </c>
      <c r="AB15" s="124">
        <v>27</v>
      </c>
      <c r="AC15" s="72">
        <v>28</v>
      </c>
      <c r="AD15" s="19"/>
      <c r="AE15" s="19"/>
      <c r="AF15" s="19"/>
      <c r="AG15" s="19"/>
      <c r="AH15" s="19"/>
    </row>
    <row r="16" spans="1:34" x14ac:dyDescent="0.2">
      <c r="A16" s="54" t="s">
        <v>98</v>
      </c>
      <c r="B16" s="412" t="s">
        <v>99</v>
      </c>
      <c r="C16" s="413"/>
      <c r="D16" s="413"/>
      <c r="E16" s="414"/>
      <c r="F16" s="412" t="s">
        <v>100</v>
      </c>
      <c r="G16" s="413"/>
      <c r="H16" s="413"/>
      <c r="I16" s="413"/>
      <c r="J16" s="414"/>
      <c r="K16" s="412" t="s">
        <v>101</v>
      </c>
      <c r="L16" s="413"/>
      <c r="M16" s="414"/>
      <c r="N16" s="412" t="s">
        <v>65</v>
      </c>
      <c r="O16" s="413"/>
      <c r="P16" s="413"/>
      <c r="Q16" s="414"/>
      <c r="R16" s="412" t="s">
        <v>102</v>
      </c>
      <c r="S16" s="413"/>
      <c r="T16" s="413"/>
      <c r="U16" s="413"/>
      <c r="V16" s="413"/>
      <c r="W16" s="414"/>
      <c r="X16" s="412" t="s">
        <v>103</v>
      </c>
      <c r="Y16" s="413"/>
      <c r="Z16" s="413"/>
      <c r="AA16" s="413"/>
      <c r="AB16" s="413"/>
      <c r="AC16" s="72" t="s">
        <v>104</v>
      </c>
      <c r="AD16" s="32"/>
      <c r="AE16" s="32"/>
      <c r="AF16" s="32"/>
      <c r="AG16" s="32"/>
      <c r="AH16" s="32"/>
    </row>
    <row r="17" spans="1:34" ht="12.75" x14ac:dyDescent="0.2">
      <c r="A17" s="144" t="s">
        <v>105</v>
      </c>
      <c r="B17" s="70"/>
      <c r="C17" s="68"/>
      <c r="D17" s="68"/>
      <c r="E17" s="68"/>
      <c r="F17" s="68"/>
      <c r="G17" s="68"/>
      <c r="H17" s="68"/>
      <c r="I17" s="68"/>
      <c r="J17" s="68"/>
      <c r="K17" s="68"/>
      <c r="L17" s="68"/>
      <c r="M17" s="68"/>
      <c r="N17" s="68"/>
      <c r="O17" s="68"/>
      <c r="P17" s="68"/>
      <c r="Q17" s="68"/>
      <c r="R17" s="68"/>
      <c r="S17" s="68"/>
      <c r="T17" s="69"/>
      <c r="U17" s="68"/>
      <c r="V17" s="68"/>
      <c r="W17" s="68"/>
      <c r="X17" s="68"/>
      <c r="Y17" s="68"/>
      <c r="Z17" s="68"/>
      <c r="AA17" s="68"/>
      <c r="AB17" s="68"/>
      <c r="AC17" s="36"/>
      <c r="AD17" s="32"/>
      <c r="AE17" s="32"/>
      <c r="AF17" s="32"/>
      <c r="AG17" s="32"/>
      <c r="AH17" s="32"/>
    </row>
    <row r="18" spans="1:34" x14ac:dyDescent="0.2">
      <c r="A18" s="142" t="s">
        <v>106</v>
      </c>
      <c r="B18" s="50">
        <f>IF(B76&lt;80,B77,MIN(B76,80))</f>
        <v>0</v>
      </c>
      <c r="C18" s="50">
        <f t="shared" ref="C18:AC18" si="0">IF(C76&lt;80,C77,MIN(C76,80))</f>
        <v>0</v>
      </c>
      <c r="D18" s="50">
        <f t="shared" si="0"/>
        <v>0</v>
      </c>
      <c r="E18" s="50">
        <f t="shared" si="0"/>
        <v>0</v>
      </c>
      <c r="F18" s="50">
        <f t="shared" si="0"/>
        <v>0</v>
      </c>
      <c r="G18" s="50">
        <f t="shared" si="0"/>
        <v>4.9431538436497391E-2</v>
      </c>
      <c r="H18" s="50">
        <f t="shared" si="0"/>
        <v>2.0494315384364974</v>
      </c>
      <c r="I18" s="50">
        <f t="shared" si="0"/>
        <v>2.0494315384364974</v>
      </c>
      <c r="J18" s="50">
        <f t="shared" si="0"/>
        <v>12.049431538436497</v>
      </c>
      <c r="K18" s="50">
        <f t="shared" si="0"/>
        <v>37.049431538436494</v>
      </c>
      <c r="L18" s="50">
        <f t="shared" si="0"/>
        <v>80</v>
      </c>
      <c r="M18" s="50">
        <f t="shared" si="0"/>
        <v>80</v>
      </c>
      <c r="N18" s="50">
        <f t="shared" si="0"/>
        <v>80</v>
      </c>
      <c r="O18" s="50">
        <f t="shared" si="0"/>
        <v>80</v>
      </c>
      <c r="P18" s="50">
        <f t="shared" si="0"/>
        <v>80</v>
      </c>
      <c r="Q18" s="50">
        <f t="shared" si="0"/>
        <v>80</v>
      </c>
      <c r="R18" s="50">
        <f t="shared" si="0"/>
        <v>80</v>
      </c>
      <c r="S18" s="50">
        <f t="shared" si="0"/>
        <v>80</v>
      </c>
      <c r="T18" s="50">
        <f t="shared" si="0"/>
        <v>80</v>
      </c>
      <c r="U18" s="50">
        <f t="shared" si="0"/>
        <v>80</v>
      </c>
      <c r="V18" s="50">
        <f t="shared" si="0"/>
        <v>80</v>
      </c>
      <c r="W18" s="50">
        <f t="shared" si="0"/>
        <v>80</v>
      </c>
      <c r="X18" s="50">
        <f t="shared" si="0"/>
        <v>80</v>
      </c>
      <c r="Y18" s="50">
        <f t="shared" si="0"/>
        <v>80</v>
      </c>
      <c r="Z18" s="50">
        <f t="shared" si="0"/>
        <v>80</v>
      </c>
      <c r="AA18" s="50">
        <f t="shared" si="0"/>
        <v>80</v>
      </c>
      <c r="AB18" s="49">
        <f t="shared" si="0"/>
        <v>80</v>
      </c>
      <c r="AC18" s="50">
        <f t="shared" si="0"/>
        <v>0</v>
      </c>
      <c r="AD18" s="21"/>
      <c r="AF18" s="20"/>
      <c r="AG18" s="19"/>
      <c r="AH18" s="18"/>
    </row>
    <row r="19" spans="1:34" x14ac:dyDescent="0.2">
      <c r="A19" s="36" t="s">
        <v>107</v>
      </c>
      <c r="B19" s="172">
        <v>0.5</v>
      </c>
      <c r="C19" s="172">
        <v>0.5</v>
      </c>
      <c r="D19" s="172">
        <v>0.5</v>
      </c>
      <c r="E19" s="172">
        <v>0.5</v>
      </c>
      <c r="F19" s="172">
        <v>0.5</v>
      </c>
      <c r="G19" s="172">
        <v>0.5</v>
      </c>
      <c r="H19" s="172">
        <v>0.55000000000000004</v>
      </c>
      <c r="I19" s="172">
        <v>0.6</v>
      </c>
      <c r="J19" s="172">
        <v>0.65</v>
      </c>
      <c r="K19" s="172">
        <v>0.7</v>
      </c>
      <c r="L19" s="172">
        <v>0.7</v>
      </c>
      <c r="M19" s="172">
        <v>0.7</v>
      </c>
      <c r="N19" s="172">
        <v>0.7</v>
      </c>
      <c r="O19" s="172">
        <v>0.7</v>
      </c>
      <c r="P19" s="172">
        <v>0.7</v>
      </c>
      <c r="Q19" s="172">
        <v>0.4</v>
      </c>
      <c r="R19" s="172">
        <v>0.8</v>
      </c>
      <c r="S19" s="172">
        <v>0.8</v>
      </c>
      <c r="T19" s="172">
        <v>0.8</v>
      </c>
      <c r="U19" s="172">
        <v>0.8</v>
      </c>
      <c r="V19" s="172">
        <v>0.8</v>
      </c>
      <c r="W19" s="172">
        <v>0.7</v>
      </c>
      <c r="X19" s="172">
        <v>0.4</v>
      </c>
      <c r="Y19" s="172">
        <v>0.6</v>
      </c>
      <c r="Z19" s="172">
        <v>0.6</v>
      </c>
      <c r="AA19" s="172">
        <v>0.6</v>
      </c>
      <c r="AB19" s="173">
        <v>0.6</v>
      </c>
      <c r="AC19" s="56">
        <v>0.4</v>
      </c>
      <c r="AD19" s="21"/>
      <c r="AE19" s="21"/>
      <c r="AF19" s="20"/>
      <c r="AG19" s="19"/>
      <c r="AH19" s="18"/>
    </row>
    <row r="20" spans="1:34" x14ac:dyDescent="0.2">
      <c r="A20" s="171" t="s">
        <v>108</v>
      </c>
      <c r="B20" s="5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56"/>
      <c r="AD20" s="21"/>
      <c r="AE20" s="21"/>
      <c r="AF20" s="20"/>
      <c r="AG20" s="19"/>
      <c r="AH20" s="18"/>
    </row>
    <row r="21" spans="1:34" s="64" customFormat="1" x14ac:dyDescent="0.2">
      <c r="A21" s="51" t="s">
        <v>109</v>
      </c>
      <c r="B21" s="174">
        <f t="shared" ref="B21:AB21" si="1">B19*$B$8</f>
        <v>144</v>
      </c>
      <c r="C21" s="174">
        <f t="shared" si="1"/>
        <v>144</v>
      </c>
      <c r="D21" s="174">
        <f t="shared" si="1"/>
        <v>144</v>
      </c>
      <c r="E21" s="174">
        <f t="shared" si="1"/>
        <v>144</v>
      </c>
      <c r="F21" s="174">
        <f t="shared" si="1"/>
        <v>144</v>
      </c>
      <c r="G21" s="174">
        <f t="shared" si="1"/>
        <v>144</v>
      </c>
      <c r="H21" s="174">
        <f t="shared" si="1"/>
        <v>158.4</v>
      </c>
      <c r="I21" s="174">
        <f t="shared" si="1"/>
        <v>172.79999999999998</v>
      </c>
      <c r="J21" s="174">
        <f t="shared" si="1"/>
        <v>187.20000000000002</v>
      </c>
      <c r="K21" s="174">
        <f t="shared" si="1"/>
        <v>201.6</v>
      </c>
      <c r="L21" s="174">
        <f t="shared" si="1"/>
        <v>201.6</v>
      </c>
      <c r="M21" s="174">
        <f t="shared" si="1"/>
        <v>201.6</v>
      </c>
      <c r="N21" s="174">
        <f t="shared" si="1"/>
        <v>201.6</v>
      </c>
      <c r="O21" s="174">
        <f t="shared" si="1"/>
        <v>201.6</v>
      </c>
      <c r="P21" s="174">
        <f t="shared" si="1"/>
        <v>201.6</v>
      </c>
      <c r="Q21" s="174">
        <f t="shared" si="1"/>
        <v>115.2</v>
      </c>
      <c r="R21" s="174">
        <f t="shared" si="1"/>
        <v>230.4</v>
      </c>
      <c r="S21" s="174">
        <f t="shared" si="1"/>
        <v>230.4</v>
      </c>
      <c r="T21" s="174">
        <f t="shared" si="1"/>
        <v>230.4</v>
      </c>
      <c r="U21" s="174">
        <f t="shared" si="1"/>
        <v>230.4</v>
      </c>
      <c r="V21" s="174">
        <f t="shared" si="1"/>
        <v>230.4</v>
      </c>
      <c r="W21" s="174">
        <f t="shared" si="1"/>
        <v>201.6</v>
      </c>
      <c r="X21" s="174">
        <f t="shared" si="1"/>
        <v>115.2</v>
      </c>
      <c r="Y21" s="174">
        <f t="shared" si="1"/>
        <v>172.79999999999998</v>
      </c>
      <c r="Z21" s="174">
        <f t="shared" si="1"/>
        <v>172.79999999999998</v>
      </c>
      <c r="AA21" s="174">
        <f t="shared" si="1"/>
        <v>172.79999999999998</v>
      </c>
      <c r="AB21" s="175">
        <f t="shared" si="1"/>
        <v>172.79999999999998</v>
      </c>
      <c r="AC21" s="65">
        <f>AC19*$B$8</f>
        <v>115.2</v>
      </c>
      <c r="AD21" s="52"/>
      <c r="AE21" s="52"/>
      <c r="AF21" s="52"/>
      <c r="AG21" s="52"/>
      <c r="AH21" s="52"/>
    </row>
    <row r="22" spans="1:34" s="15" customFormat="1" x14ac:dyDescent="0.2">
      <c r="A22" s="51" t="s">
        <v>110</v>
      </c>
      <c r="B22" s="63">
        <f t="shared" ref="B22:AC22" si="2">B21*$B$5</f>
        <v>216</v>
      </c>
      <c r="C22" s="63">
        <f t="shared" si="2"/>
        <v>216</v>
      </c>
      <c r="D22" s="63">
        <f t="shared" si="2"/>
        <v>216</v>
      </c>
      <c r="E22" s="63">
        <f t="shared" si="2"/>
        <v>216</v>
      </c>
      <c r="F22" s="63">
        <f t="shared" si="2"/>
        <v>216</v>
      </c>
      <c r="G22" s="63">
        <f t="shared" si="2"/>
        <v>216</v>
      </c>
      <c r="H22" s="63">
        <f t="shared" si="2"/>
        <v>237.60000000000002</v>
      </c>
      <c r="I22" s="63">
        <f t="shared" si="2"/>
        <v>259.2</v>
      </c>
      <c r="J22" s="63">
        <f t="shared" si="2"/>
        <v>280.8</v>
      </c>
      <c r="K22" s="63">
        <f t="shared" si="2"/>
        <v>302.39999999999998</v>
      </c>
      <c r="L22" s="63">
        <f t="shared" si="2"/>
        <v>302.39999999999998</v>
      </c>
      <c r="M22" s="63">
        <f t="shared" si="2"/>
        <v>302.39999999999998</v>
      </c>
      <c r="N22" s="63">
        <f t="shared" si="2"/>
        <v>302.39999999999998</v>
      </c>
      <c r="O22" s="63">
        <f t="shared" si="2"/>
        <v>302.39999999999998</v>
      </c>
      <c r="P22" s="63">
        <f t="shared" si="2"/>
        <v>302.39999999999998</v>
      </c>
      <c r="Q22" s="63">
        <f t="shared" si="2"/>
        <v>172.8</v>
      </c>
      <c r="R22" s="63">
        <f t="shared" si="2"/>
        <v>345.6</v>
      </c>
      <c r="S22" s="63">
        <f t="shared" si="2"/>
        <v>345.6</v>
      </c>
      <c r="T22" s="63">
        <f t="shared" si="2"/>
        <v>345.6</v>
      </c>
      <c r="U22" s="63">
        <f t="shared" si="2"/>
        <v>345.6</v>
      </c>
      <c r="V22" s="63">
        <f t="shared" si="2"/>
        <v>345.6</v>
      </c>
      <c r="W22" s="63">
        <f t="shared" si="2"/>
        <v>302.39999999999998</v>
      </c>
      <c r="X22" s="63">
        <f t="shared" si="2"/>
        <v>172.8</v>
      </c>
      <c r="Y22" s="63">
        <f t="shared" si="2"/>
        <v>259.2</v>
      </c>
      <c r="Z22" s="63">
        <f t="shared" si="2"/>
        <v>259.2</v>
      </c>
      <c r="AA22" s="63">
        <f t="shared" si="2"/>
        <v>259.2</v>
      </c>
      <c r="AB22" s="62">
        <f t="shared" si="2"/>
        <v>259.2</v>
      </c>
      <c r="AC22" s="63">
        <f t="shared" si="2"/>
        <v>172.8</v>
      </c>
      <c r="AD22" s="61"/>
      <c r="AE22" s="61"/>
      <c r="AF22" s="61"/>
      <c r="AG22" s="61"/>
      <c r="AH22" s="61"/>
    </row>
    <row r="23" spans="1:34" s="15" customFormat="1" x14ac:dyDescent="0.2">
      <c r="A23" s="51" t="s">
        <v>111</v>
      </c>
      <c r="B23" s="143">
        <f>$B$9</f>
        <v>16</v>
      </c>
      <c r="C23" s="143">
        <f t="shared" ref="C23:AC23" si="3">$B$9</f>
        <v>16</v>
      </c>
      <c r="D23" s="143">
        <f t="shared" si="3"/>
        <v>16</v>
      </c>
      <c r="E23" s="143">
        <f t="shared" si="3"/>
        <v>16</v>
      </c>
      <c r="F23" s="143">
        <f t="shared" si="3"/>
        <v>16</v>
      </c>
      <c r="G23" s="143">
        <f t="shared" si="3"/>
        <v>16</v>
      </c>
      <c r="H23" s="143">
        <f t="shared" si="3"/>
        <v>16</v>
      </c>
      <c r="I23" s="143">
        <f t="shared" si="3"/>
        <v>16</v>
      </c>
      <c r="J23" s="143">
        <f t="shared" si="3"/>
        <v>16</v>
      </c>
      <c r="K23" s="143">
        <f t="shared" si="3"/>
        <v>16</v>
      </c>
      <c r="L23" s="143">
        <f t="shared" si="3"/>
        <v>16</v>
      </c>
      <c r="M23" s="143">
        <f t="shared" si="3"/>
        <v>16</v>
      </c>
      <c r="N23" s="143">
        <f t="shared" si="3"/>
        <v>16</v>
      </c>
      <c r="O23" s="143">
        <f t="shared" si="3"/>
        <v>16</v>
      </c>
      <c r="P23" s="143">
        <f t="shared" si="3"/>
        <v>16</v>
      </c>
      <c r="Q23" s="143">
        <f t="shared" si="3"/>
        <v>16</v>
      </c>
      <c r="R23" s="143">
        <f t="shared" si="3"/>
        <v>16</v>
      </c>
      <c r="S23" s="143">
        <f t="shared" si="3"/>
        <v>16</v>
      </c>
      <c r="T23" s="143">
        <f t="shared" si="3"/>
        <v>16</v>
      </c>
      <c r="U23" s="143">
        <f t="shared" si="3"/>
        <v>16</v>
      </c>
      <c r="V23" s="143">
        <f t="shared" si="3"/>
        <v>16</v>
      </c>
      <c r="W23" s="143">
        <f t="shared" si="3"/>
        <v>16</v>
      </c>
      <c r="X23" s="143">
        <f t="shared" si="3"/>
        <v>16</v>
      </c>
      <c r="Y23" s="143">
        <f t="shared" si="3"/>
        <v>16</v>
      </c>
      <c r="Z23" s="143">
        <f t="shared" si="3"/>
        <v>16</v>
      </c>
      <c r="AA23" s="143">
        <f t="shared" si="3"/>
        <v>16</v>
      </c>
      <c r="AB23" s="147">
        <f t="shared" si="3"/>
        <v>16</v>
      </c>
      <c r="AC23" s="143">
        <f t="shared" si="3"/>
        <v>16</v>
      </c>
      <c r="AD23" s="61"/>
      <c r="AE23" s="61"/>
      <c r="AF23" s="61"/>
      <c r="AG23" s="61"/>
      <c r="AH23" s="61"/>
    </row>
    <row r="24" spans="1:34" s="15" customFormat="1" x14ac:dyDescent="0.2">
      <c r="A24" s="51" t="s">
        <v>112</v>
      </c>
      <c r="B24" s="143">
        <f t="shared" ref="B24:AC24" si="4">IF(ISBLANK(B98),0,$B$10)</f>
        <v>0</v>
      </c>
      <c r="C24" s="143">
        <f t="shared" si="4"/>
        <v>0</v>
      </c>
      <c r="D24" s="143">
        <f t="shared" si="4"/>
        <v>0</v>
      </c>
      <c r="E24" s="143">
        <f t="shared" si="4"/>
        <v>0</v>
      </c>
      <c r="F24" s="143">
        <f t="shared" si="4"/>
        <v>0</v>
      </c>
      <c r="G24" s="143">
        <f t="shared" si="4"/>
        <v>0</v>
      </c>
      <c r="H24" s="143">
        <f t="shared" si="4"/>
        <v>0</v>
      </c>
      <c r="I24" s="143">
        <f t="shared" si="4"/>
        <v>0</v>
      </c>
      <c r="J24" s="143">
        <f t="shared" si="4"/>
        <v>16</v>
      </c>
      <c r="K24" s="143">
        <f t="shared" si="4"/>
        <v>0</v>
      </c>
      <c r="L24" s="143">
        <f t="shared" si="4"/>
        <v>16</v>
      </c>
      <c r="M24" s="143">
        <f t="shared" si="4"/>
        <v>16</v>
      </c>
      <c r="N24" s="143">
        <f t="shared" si="4"/>
        <v>0</v>
      </c>
      <c r="O24" s="143">
        <f t="shared" si="4"/>
        <v>0</v>
      </c>
      <c r="P24" s="143">
        <f t="shared" si="4"/>
        <v>16</v>
      </c>
      <c r="Q24" s="143">
        <f t="shared" si="4"/>
        <v>0</v>
      </c>
      <c r="R24" s="143">
        <f t="shared" si="4"/>
        <v>16</v>
      </c>
      <c r="S24" s="143">
        <f t="shared" si="4"/>
        <v>16</v>
      </c>
      <c r="T24" s="143">
        <f t="shared" si="4"/>
        <v>16</v>
      </c>
      <c r="U24" s="143">
        <f t="shared" si="4"/>
        <v>16</v>
      </c>
      <c r="V24" s="143">
        <f t="shared" si="4"/>
        <v>16</v>
      </c>
      <c r="W24" s="143">
        <f t="shared" si="4"/>
        <v>16</v>
      </c>
      <c r="X24" s="143">
        <f t="shared" si="4"/>
        <v>0</v>
      </c>
      <c r="Y24" s="143">
        <f t="shared" si="4"/>
        <v>0</v>
      </c>
      <c r="Z24" s="143">
        <f t="shared" si="4"/>
        <v>0</v>
      </c>
      <c r="AA24" s="143">
        <f t="shared" si="4"/>
        <v>0</v>
      </c>
      <c r="AB24" s="147">
        <f t="shared" si="4"/>
        <v>0</v>
      </c>
      <c r="AC24" s="143">
        <f t="shared" si="4"/>
        <v>0</v>
      </c>
      <c r="AD24" s="61"/>
      <c r="AE24" s="61"/>
      <c r="AF24" s="61"/>
      <c r="AG24" s="61"/>
      <c r="AH24" s="61"/>
    </row>
    <row r="25" spans="1:34" s="15" customFormat="1" x14ac:dyDescent="0.2">
      <c r="A25" s="51" t="s">
        <v>113</v>
      </c>
      <c r="B25" s="63">
        <f>B21*$B$5+SUM(B23:B24)</f>
        <v>232</v>
      </c>
      <c r="C25" s="63">
        <f t="shared" ref="C25:AB25" si="5">C21*$B$5+SUM(C23:C24)</f>
        <v>232</v>
      </c>
      <c r="D25" s="63">
        <f t="shared" si="5"/>
        <v>232</v>
      </c>
      <c r="E25" s="63">
        <f t="shared" si="5"/>
        <v>232</v>
      </c>
      <c r="F25" s="63">
        <f t="shared" si="5"/>
        <v>232</v>
      </c>
      <c r="G25" s="63">
        <f t="shared" si="5"/>
        <v>232</v>
      </c>
      <c r="H25" s="63">
        <f t="shared" si="5"/>
        <v>253.60000000000002</v>
      </c>
      <c r="I25" s="63">
        <f t="shared" si="5"/>
        <v>275.2</v>
      </c>
      <c r="J25" s="63">
        <f t="shared" si="5"/>
        <v>312.8</v>
      </c>
      <c r="K25" s="63">
        <f t="shared" si="5"/>
        <v>318.39999999999998</v>
      </c>
      <c r="L25" s="63">
        <f t="shared" si="5"/>
        <v>334.4</v>
      </c>
      <c r="M25" s="63">
        <f t="shared" si="5"/>
        <v>334.4</v>
      </c>
      <c r="N25" s="63">
        <f t="shared" si="5"/>
        <v>318.39999999999998</v>
      </c>
      <c r="O25" s="63">
        <f t="shared" si="5"/>
        <v>318.39999999999998</v>
      </c>
      <c r="P25" s="63">
        <f t="shared" si="5"/>
        <v>334.4</v>
      </c>
      <c r="Q25" s="63">
        <f t="shared" si="5"/>
        <v>188.8</v>
      </c>
      <c r="R25" s="63">
        <f t="shared" si="5"/>
        <v>377.6</v>
      </c>
      <c r="S25" s="63">
        <f t="shared" si="5"/>
        <v>377.6</v>
      </c>
      <c r="T25" s="63">
        <f t="shared" si="5"/>
        <v>377.6</v>
      </c>
      <c r="U25" s="63">
        <f t="shared" si="5"/>
        <v>377.6</v>
      </c>
      <c r="V25" s="63">
        <f t="shared" si="5"/>
        <v>377.6</v>
      </c>
      <c r="W25" s="63">
        <f t="shared" si="5"/>
        <v>334.4</v>
      </c>
      <c r="X25" s="63">
        <f t="shared" si="5"/>
        <v>188.8</v>
      </c>
      <c r="Y25" s="63">
        <f t="shared" si="5"/>
        <v>275.2</v>
      </c>
      <c r="Z25" s="63">
        <f t="shared" si="5"/>
        <v>275.2</v>
      </c>
      <c r="AA25" s="63">
        <f t="shared" si="5"/>
        <v>275.2</v>
      </c>
      <c r="AB25" s="62">
        <f t="shared" si="5"/>
        <v>275.2</v>
      </c>
      <c r="AC25" s="63">
        <f>AC21*$B$5+SUM(AC23:AC24)</f>
        <v>188.8</v>
      </c>
      <c r="AD25" s="61"/>
      <c r="AE25" s="61"/>
      <c r="AF25" s="61"/>
      <c r="AG25" s="61"/>
      <c r="AH25" s="61"/>
    </row>
    <row r="26" spans="1:34" s="15" customFormat="1" x14ac:dyDescent="0.2">
      <c r="A26" s="40" t="s">
        <v>114</v>
      </c>
      <c r="B26" s="60">
        <f t="shared" ref="B26:AC26" si="6">-IF(ISBLANK(B97),0,MIN(B$22*$H$10,B$22-$B$7*$H$9))</f>
        <v>-43.199999999999989</v>
      </c>
      <c r="C26" s="60">
        <f t="shared" si="6"/>
        <v>-43.199999999999989</v>
      </c>
      <c r="D26" s="60">
        <f t="shared" si="6"/>
        <v>-43.199999999999989</v>
      </c>
      <c r="E26" s="60">
        <f t="shared" si="6"/>
        <v>0</v>
      </c>
      <c r="F26" s="60">
        <f t="shared" si="6"/>
        <v>-43.199999999999989</v>
      </c>
      <c r="G26" s="60">
        <f t="shared" si="6"/>
        <v>-43.199999999999989</v>
      </c>
      <c r="H26" s="60">
        <f t="shared" si="6"/>
        <v>-64.800000000000011</v>
      </c>
      <c r="I26" s="60">
        <f t="shared" si="6"/>
        <v>-72.576000000000008</v>
      </c>
      <c r="J26" s="60">
        <f t="shared" si="6"/>
        <v>0</v>
      </c>
      <c r="K26" s="60">
        <f t="shared" si="6"/>
        <v>0</v>
      </c>
      <c r="L26" s="60">
        <f t="shared" si="6"/>
        <v>0</v>
      </c>
      <c r="M26" s="60">
        <f t="shared" si="6"/>
        <v>0</v>
      </c>
      <c r="N26" s="60">
        <f t="shared" si="6"/>
        <v>-84.671999999999997</v>
      </c>
      <c r="O26" s="60">
        <f t="shared" si="6"/>
        <v>-84.671999999999997</v>
      </c>
      <c r="P26" s="60">
        <f t="shared" si="6"/>
        <v>0</v>
      </c>
      <c r="Q26" s="60">
        <f t="shared" si="6"/>
        <v>0</v>
      </c>
      <c r="R26" s="60">
        <f t="shared" si="6"/>
        <v>0</v>
      </c>
      <c r="S26" s="60">
        <f t="shared" si="6"/>
        <v>0</v>
      </c>
      <c r="T26" s="60">
        <f t="shared" si="6"/>
        <v>0</v>
      </c>
      <c r="U26" s="60">
        <f t="shared" si="6"/>
        <v>0</v>
      </c>
      <c r="V26" s="60">
        <f t="shared" si="6"/>
        <v>0</v>
      </c>
      <c r="W26" s="60">
        <f t="shared" si="6"/>
        <v>0</v>
      </c>
      <c r="X26" s="60">
        <f t="shared" si="6"/>
        <v>0</v>
      </c>
      <c r="Y26" s="60">
        <f t="shared" si="6"/>
        <v>-72.576000000000008</v>
      </c>
      <c r="Z26" s="60">
        <f t="shared" si="6"/>
        <v>-72.576000000000008</v>
      </c>
      <c r="AA26" s="60">
        <f t="shared" si="6"/>
        <v>-72.576000000000008</v>
      </c>
      <c r="AB26" s="59">
        <f t="shared" si="6"/>
        <v>-72.576000000000008</v>
      </c>
      <c r="AC26" s="63">
        <f t="shared" si="6"/>
        <v>0</v>
      </c>
      <c r="AD26" s="61"/>
      <c r="AE26" s="61"/>
      <c r="AF26" s="61"/>
      <c r="AG26" s="61"/>
      <c r="AH26" s="61"/>
    </row>
    <row r="27" spans="1:34" s="15" customFormat="1" x14ac:dyDescent="0.2">
      <c r="A27" s="51" t="s">
        <v>115</v>
      </c>
      <c r="B27" s="60">
        <f t="shared" ref="B27:AC27" si="7">SUM(B25:B26)</f>
        <v>188.8</v>
      </c>
      <c r="C27" s="60">
        <f t="shared" si="7"/>
        <v>188.8</v>
      </c>
      <c r="D27" s="60">
        <f t="shared" si="7"/>
        <v>188.8</v>
      </c>
      <c r="E27" s="60">
        <f t="shared" si="7"/>
        <v>232</v>
      </c>
      <c r="F27" s="60">
        <f t="shared" si="7"/>
        <v>188.8</v>
      </c>
      <c r="G27" s="60">
        <f t="shared" si="7"/>
        <v>188.8</v>
      </c>
      <c r="H27" s="60">
        <f t="shared" si="7"/>
        <v>188.8</v>
      </c>
      <c r="I27" s="60">
        <f t="shared" si="7"/>
        <v>202.62399999999997</v>
      </c>
      <c r="J27" s="60">
        <f t="shared" si="7"/>
        <v>312.8</v>
      </c>
      <c r="K27" s="60">
        <f t="shared" si="7"/>
        <v>318.39999999999998</v>
      </c>
      <c r="L27" s="60">
        <f t="shared" si="7"/>
        <v>334.4</v>
      </c>
      <c r="M27" s="60">
        <f t="shared" si="7"/>
        <v>334.4</v>
      </c>
      <c r="N27" s="60">
        <f t="shared" si="7"/>
        <v>233.72799999999998</v>
      </c>
      <c r="O27" s="60">
        <f t="shared" si="7"/>
        <v>233.72799999999998</v>
      </c>
      <c r="P27" s="60">
        <f t="shared" si="7"/>
        <v>334.4</v>
      </c>
      <c r="Q27" s="60">
        <f t="shared" si="7"/>
        <v>188.8</v>
      </c>
      <c r="R27" s="60">
        <f t="shared" si="7"/>
        <v>377.6</v>
      </c>
      <c r="S27" s="60">
        <f t="shared" si="7"/>
        <v>377.6</v>
      </c>
      <c r="T27" s="60">
        <f t="shared" si="7"/>
        <v>377.6</v>
      </c>
      <c r="U27" s="60">
        <f t="shared" si="7"/>
        <v>377.6</v>
      </c>
      <c r="V27" s="60">
        <f t="shared" si="7"/>
        <v>377.6</v>
      </c>
      <c r="W27" s="60">
        <f t="shared" si="7"/>
        <v>334.4</v>
      </c>
      <c r="X27" s="60">
        <f t="shared" si="7"/>
        <v>188.8</v>
      </c>
      <c r="Y27" s="60">
        <f t="shared" si="7"/>
        <v>202.62399999999997</v>
      </c>
      <c r="Z27" s="60">
        <f t="shared" si="7"/>
        <v>202.62399999999997</v>
      </c>
      <c r="AA27" s="60">
        <f t="shared" si="7"/>
        <v>202.62399999999997</v>
      </c>
      <c r="AB27" s="59">
        <f t="shared" si="7"/>
        <v>202.62399999999997</v>
      </c>
      <c r="AC27" s="63">
        <f t="shared" si="7"/>
        <v>188.8</v>
      </c>
      <c r="AD27" s="61"/>
      <c r="AE27" s="61"/>
      <c r="AF27" s="61"/>
      <c r="AG27" s="61"/>
      <c r="AH27" s="61"/>
    </row>
    <row r="28" spans="1:34" s="15" customFormat="1" x14ac:dyDescent="0.2">
      <c r="A28" s="40" t="s">
        <v>116</v>
      </c>
      <c r="B28" s="60">
        <f>AVERAGE(AA22:AB22,B22)</f>
        <v>244.79999999999998</v>
      </c>
      <c r="C28" s="60">
        <f>AVERAGE(AB22,B22:C22)</f>
        <v>230.4</v>
      </c>
      <c r="D28" s="60">
        <f t="shared" ref="D28:AB28" si="8">AVERAGE(B22:D22)</f>
        <v>216</v>
      </c>
      <c r="E28" s="60">
        <f t="shared" si="8"/>
        <v>216</v>
      </c>
      <c r="F28" s="60">
        <f t="shared" si="8"/>
        <v>216</v>
      </c>
      <c r="G28" s="60">
        <f t="shared" si="8"/>
        <v>216</v>
      </c>
      <c r="H28" s="60">
        <f t="shared" si="8"/>
        <v>223.20000000000002</v>
      </c>
      <c r="I28" s="60">
        <f t="shared" si="8"/>
        <v>237.6</v>
      </c>
      <c r="J28" s="60">
        <f t="shared" si="8"/>
        <v>259.2</v>
      </c>
      <c r="K28" s="60">
        <f t="shared" si="8"/>
        <v>280.8</v>
      </c>
      <c r="L28" s="60">
        <f t="shared" si="8"/>
        <v>295.2</v>
      </c>
      <c r="M28" s="60">
        <f t="shared" si="8"/>
        <v>302.39999999999998</v>
      </c>
      <c r="N28" s="60">
        <f t="shared" si="8"/>
        <v>302.39999999999998</v>
      </c>
      <c r="O28" s="60">
        <f t="shared" si="8"/>
        <v>302.39999999999998</v>
      </c>
      <c r="P28" s="60">
        <f t="shared" si="8"/>
        <v>302.39999999999998</v>
      </c>
      <c r="Q28" s="60">
        <f t="shared" si="8"/>
        <v>259.2</v>
      </c>
      <c r="R28" s="60">
        <f t="shared" si="8"/>
        <v>273.59999999999997</v>
      </c>
      <c r="S28" s="60">
        <f t="shared" si="8"/>
        <v>288.00000000000006</v>
      </c>
      <c r="T28" s="60">
        <f t="shared" si="8"/>
        <v>345.60000000000008</v>
      </c>
      <c r="U28" s="60">
        <f t="shared" si="8"/>
        <v>345.60000000000008</v>
      </c>
      <c r="V28" s="60">
        <f t="shared" si="8"/>
        <v>345.60000000000008</v>
      </c>
      <c r="W28" s="60">
        <f t="shared" si="8"/>
        <v>331.2</v>
      </c>
      <c r="X28" s="60">
        <f t="shared" si="8"/>
        <v>273.59999999999997</v>
      </c>
      <c r="Y28" s="60">
        <f t="shared" si="8"/>
        <v>244.79999999999998</v>
      </c>
      <c r="Z28" s="60">
        <f t="shared" si="8"/>
        <v>230.4</v>
      </c>
      <c r="AA28" s="60">
        <f t="shared" si="8"/>
        <v>259.2</v>
      </c>
      <c r="AB28" s="59">
        <f t="shared" si="8"/>
        <v>259.2</v>
      </c>
      <c r="AC28" s="63">
        <f>SUM(AC25:AC26)</f>
        <v>188.8</v>
      </c>
      <c r="AD28" s="32"/>
      <c r="AE28" s="32"/>
      <c r="AF28" s="32"/>
      <c r="AG28" s="32"/>
      <c r="AH28" s="32"/>
    </row>
    <row r="29" spans="1:34" s="15" customFormat="1" x14ac:dyDescent="0.2">
      <c r="A29" s="170" t="s">
        <v>117</v>
      </c>
      <c r="B29" s="59"/>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63"/>
      <c r="AD29" s="32"/>
      <c r="AE29" s="32"/>
      <c r="AF29" s="32"/>
      <c r="AG29" s="32"/>
      <c r="AH29" s="32"/>
    </row>
    <row r="30" spans="1:34" s="15" customFormat="1" x14ac:dyDescent="0.2">
      <c r="A30" s="40" t="s">
        <v>118</v>
      </c>
      <c r="B30" s="60">
        <f t="shared" ref="B30:AC30" si="9">IF(ISBLANK(B97),0,$B$11)</f>
        <v>32</v>
      </c>
      <c r="C30" s="60">
        <f t="shared" si="9"/>
        <v>32</v>
      </c>
      <c r="D30" s="60">
        <f t="shared" si="9"/>
        <v>32</v>
      </c>
      <c r="E30" s="60">
        <f t="shared" si="9"/>
        <v>0</v>
      </c>
      <c r="F30" s="60">
        <f t="shared" si="9"/>
        <v>32</v>
      </c>
      <c r="G30" s="60">
        <f t="shared" si="9"/>
        <v>32</v>
      </c>
      <c r="H30" s="60">
        <f t="shared" si="9"/>
        <v>32</v>
      </c>
      <c r="I30" s="60">
        <f t="shared" si="9"/>
        <v>32</v>
      </c>
      <c r="J30" s="60">
        <f t="shared" si="9"/>
        <v>0</v>
      </c>
      <c r="K30" s="60">
        <f t="shared" si="9"/>
        <v>0</v>
      </c>
      <c r="L30" s="60">
        <f t="shared" si="9"/>
        <v>0</v>
      </c>
      <c r="M30" s="60">
        <f t="shared" si="9"/>
        <v>0</v>
      </c>
      <c r="N30" s="60">
        <f t="shared" si="9"/>
        <v>32</v>
      </c>
      <c r="O30" s="60">
        <f t="shared" si="9"/>
        <v>32</v>
      </c>
      <c r="P30" s="60">
        <f t="shared" si="9"/>
        <v>0</v>
      </c>
      <c r="Q30" s="60">
        <f t="shared" si="9"/>
        <v>0</v>
      </c>
      <c r="R30" s="60">
        <f t="shared" si="9"/>
        <v>0</v>
      </c>
      <c r="S30" s="60">
        <f t="shared" si="9"/>
        <v>0</v>
      </c>
      <c r="T30" s="60">
        <f t="shared" si="9"/>
        <v>0</v>
      </c>
      <c r="U30" s="60">
        <f t="shared" si="9"/>
        <v>0</v>
      </c>
      <c r="V30" s="60">
        <f t="shared" si="9"/>
        <v>0</v>
      </c>
      <c r="W30" s="60">
        <f t="shared" si="9"/>
        <v>0</v>
      </c>
      <c r="X30" s="60">
        <f t="shared" si="9"/>
        <v>0</v>
      </c>
      <c r="Y30" s="60">
        <f t="shared" si="9"/>
        <v>32</v>
      </c>
      <c r="Z30" s="60">
        <f t="shared" si="9"/>
        <v>32</v>
      </c>
      <c r="AA30" s="60">
        <f t="shared" si="9"/>
        <v>32</v>
      </c>
      <c r="AB30" s="59">
        <f t="shared" si="9"/>
        <v>32</v>
      </c>
      <c r="AC30" s="63">
        <f t="shared" si="9"/>
        <v>32</v>
      </c>
      <c r="AD30" s="32"/>
      <c r="AE30" s="32"/>
      <c r="AF30" s="32"/>
      <c r="AG30" s="32"/>
      <c r="AH30" s="32"/>
    </row>
    <row r="31" spans="1:34" s="15" customFormat="1" ht="12.75" x14ac:dyDescent="0.2">
      <c r="A31" s="39" t="s">
        <v>119</v>
      </c>
      <c r="B31" s="58"/>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1"/>
      <c r="AD31" s="32"/>
      <c r="AE31" s="32"/>
      <c r="AF31" s="32"/>
      <c r="AG31" s="32"/>
      <c r="AH31" s="32"/>
    </row>
    <row r="32" spans="1:34" s="15" customFormat="1" x14ac:dyDescent="0.2">
      <c r="A32" s="54" t="s">
        <v>120</v>
      </c>
      <c r="B32" s="56">
        <v>0.7</v>
      </c>
      <c r="C32" s="56">
        <v>0.7</v>
      </c>
      <c r="D32" s="56">
        <v>0.7</v>
      </c>
      <c r="E32" s="56">
        <v>0.7</v>
      </c>
      <c r="F32" s="56">
        <v>0.7</v>
      </c>
      <c r="G32" s="56">
        <v>0.7</v>
      </c>
      <c r="H32" s="56">
        <v>0.8</v>
      </c>
      <c r="I32" s="56">
        <v>0.8</v>
      </c>
      <c r="J32" s="56">
        <v>0.8</v>
      </c>
      <c r="K32" s="56">
        <v>0.9</v>
      </c>
      <c r="L32" s="56">
        <v>0.9</v>
      </c>
      <c r="M32" s="56">
        <v>0.9</v>
      </c>
      <c r="N32" s="56">
        <v>1</v>
      </c>
      <c r="O32" s="56">
        <v>1</v>
      </c>
      <c r="P32" s="56">
        <v>1</v>
      </c>
      <c r="Q32" s="56">
        <v>1</v>
      </c>
      <c r="R32" s="56">
        <v>1</v>
      </c>
      <c r="S32" s="56">
        <v>1</v>
      </c>
      <c r="T32" s="56">
        <v>1</v>
      </c>
      <c r="U32" s="56">
        <v>1</v>
      </c>
      <c r="V32" s="56">
        <v>1</v>
      </c>
      <c r="W32" s="56">
        <v>1</v>
      </c>
      <c r="X32" s="56">
        <v>1</v>
      </c>
      <c r="Y32" s="56">
        <v>1</v>
      </c>
      <c r="Z32" s="56">
        <v>1</v>
      </c>
      <c r="AA32" s="56">
        <v>1</v>
      </c>
      <c r="AB32" s="55">
        <v>1</v>
      </c>
      <c r="AC32" s="56">
        <v>0.7</v>
      </c>
      <c r="AD32" s="52"/>
      <c r="AE32" s="52"/>
      <c r="AF32" s="52"/>
      <c r="AG32" s="52"/>
      <c r="AH32" s="52"/>
    </row>
    <row r="33" spans="1:34" s="15" customFormat="1" x14ac:dyDescent="0.2">
      <c r="A33" s="54" t="s">
        <v>121</v>
      </c>
      <c r="B33" s="223">
        <f t="shared" ref="B33:AC33" si="10">B32*0.8</f>
        <v>0.55999999999999994</v>
      </c>
      <c r="C33" s="223">
        <f t="shared" si="10"/>
        <v>0.55999999999999994</v>
      </c>
      <c r="D33" s="223">
        <f t="shared" si="10"/>
        <v>0.55999999999999994</v>
      </c>
      <c r="E33" s="223">
        <f t="shared" si="10"/>
        <v>0.55999999999999994</v>
      </c>
      <c r="F33" s="223">
        <f t="shared" si="10"/>
        <v>0.55999999999999994</v>
      </c>
      <c r="G33" s="223">
        <f t="shared" si="10"/>
        <v>0.55999999999999994</v>
      </c>
      <c r="H33" s="223">
        <f t="shared" si="10"/>
        <v>0.64000000000000012</v>
      </c>
      <c r="I33" s="223">
        <f t="shared" si="10"/>
        <v>0.64000000000000012</v>
      </c>
      <c r="J33" s="223">
        <f t="shared" si="10"/>
        <v>0.64000000000000012</v>
      </c>
      <c r="K33" s="223">
        <f t="shared" si="10"/>
        <v>0.72000000000000008</v>
      </c>
      <c r="L33" s="223">
        <f t="shared" si="10"/>
        <v>0.72000000000000008</v>
      </c>
      <c r="M33" s="223">
        <f t="shared" si="10"/>
        <v>0.72000000000000008</v>
      </c>
      <c r="N33" s="223">
        <f t="shared" si="10"/>
        <v>0.8</v>
      </c>
      <c r="O33" s="223">
        <f t="shared" si="10"/>
        <v>0.8</v>
      </c>
      <c r="P33" s="223">
        <f t="shared" si="10"/>
        <v>0.8</v>
      </c>
      <c r="Q33" s="223">
        <f t="shared" si="10"/>
        <v>0.8</v>
      </c>
      <c r="R33" s="223">
        <f t="shared" si="10"/>
        <v>0.8</v>
      </c>
      <c r="S33" s="223">
        <f t="shared" si="10"/>
        <v>0.8</v>
      </c>
      <c r="T33" s="223">
        <f t="shared" si="10"/>
        <v>0.8</v>
      </c>
      <c r="U33" s="223">
        <f t="shared" si="10"/>
        <v>0.8</v>
      </c>
      <c r="V33" s="223">
        <f t="shared" si="10"/>
        <v>0.8</v>
      </c>
      <c r="W33" s="223">
        <f t="shared" si="10"/>
        <v>0.8</v>
      </c>
      <c r="X33" s="223">
        <f t="shared" si="10"/>
        <v>0.8</v>
      </c>
      <c r="Y33" s="223">
        <f t="shared" si="10"/>
        <v>0.8</v>
      </c>
      <c r="Z33" s="223">
        <f t="shared" si="10"/>
        <v>0.8</v>
      </c>
      <c r="AA33" s="223">
        <f t="shared" si="10"/>
        <v>0.8</v>
      </c>
      <c r="AB33" s="338">
        <f t="shared" si="10"/>
        <v>0.8</v>
      </c>
      <c r="AC33" s="223">
        <f t="shared" si="10"/>
        <v>0.55999999999999994</v>
      </c>
      <c r="AD33" s="52"/>
      <c r="AE33" s="52"/>
      <c r="AF33" s="52"/>
      <c r="AG33" s="52"/>
      <c r="AH33" s="52"/>
    </row>
    <row r="34" spans="1:34" s="15" customFormat="1" x14ac:dyDescent="0.2">
      <c r="A34" s="54" t="s">
        <v>122</v>
      </c>
      <c r="B34" s="223">
        <f>((B36*$B$123)/$B$2)</f>
        <v>0.45236486318870767</v>
      </c>
      <c r="C34" s="223">
        <f t="shared" ref="C34:AC34" si="11">((C36*$B$123)/$B$2)</f>
        <v>0.45236486318870767</v>
      </c>
      <c r="D34" s="223">
        <f t="shared" si="11"/>
        <v>0.45236486318870767</v>
      </c>
      <c r="E34" s="223">
        <f t="shared" si="11"/>
        <v>0.45236486318870767</v>
      </c>
      <c r="F34" s="223">
        <f t="shared" si="11"/>
        <v>0.45236486318870767</v>
      </c>
      <c r="G34" s="223">
        <f t="shared" si="11"/>
        <v>0.45236486318870767</v>
      </c>
      <c r="H34" s="223">
        <f t="shared" si="11"/>
        <v>0.51698841507280879</v>
      </c>
      <c r="I34" s="223">
        <f t="shared" si="11"/>
        <v>0.51698841507280879</v>
      </c>
      <c r="J34" s="223">
        <f t="shared" si="11"/>
        <v>0.51698841507280879</v>
      </c>
      <c r="K34" s="223">
        <f t="shared" si="11"/>
        <v>0.58161196695690998</v>
      </c>
      <c r="L34" s="223">
        <f t="shared" si="11"/>
        <v>0.58161196695690998</v>
      </c>
      <c r="M34" s="223">
        <f t="shared" si="11"/>
        <v>0.58161196695690998</v>
      </c>
      <c r="N34" s="223">
        <f t="shared" si="11"/>
        <v>0.64623551884101105</v>
      </c>
      <c r="O34" s="223">
        <f t="shared" si="11"/>
        <v>0.64623551884101105</v>
      </c>
      <c r="P34" s="223">
        <f t="shared" si="11"/>
        <v>0.64623551884101105</v>
      </c>
      <c r="Q34" s="223">
        <f t="shared" si="11"/>
        <v>0.64623551884101105</v>
      </c>
      <c r="R34" s="223">
        <f t="shared" si="11"/>
        <v>0.64623551884101105</v>
      </c>
      <c r="S34" s="223">
        <f t="shared" si="11"/>
        <v>0.64623551884101105</v>
      </c>
      <c r="T34" s="223">
        <f t="shared" si="11"/>
        <v>0.64623551884101105</v>
      </c>
      <c r="U34" s="223">
        <f t="shared" si="11"/>
        <v>0.64623551884101105</v>
      </c>
      <c r="V34" s="223">
        <f t="shared" si="11"/>
        <v>0.64623551884101105</v>
      </c>
      <c r="W34" s="223">
        <f t="shared" si="11"/>
        <v>0.64623551884101105</v>
      </c>
      <c r="X34" s="223">
        <f t="shared" si="11"/>
        <v>0.64623551884101105</v>
      </c>
      <c r="Y34" s="223">
        <f t="shared" si="11"/>
        <v>0.64623551884101105</v>
      </c>
      <c r="Z34" s="223">
        <f t="shared" si="11"/>
        <v>0.64623551884101105</v>
      </c>
      <c r="AA34" s="223">
        <f t="shared" si="11"/>
        <v>0.64623551884101105</v>
      </c>
      <c r="AB34" s="223">
        <f t="shared" si="11"/>
        <v>0.64623551884101105</v>
      </c>
      <c r="AC34" s="223">
        <f t="shared" si="11"/>
        <v>0.45236486318870767</v>
      </c>
      <c r="AD34" s="52"/>
      <c r="AE34" s="52"/>
      <c r="AF34" s="52"/>
      <c r="AG34" s="52"/>
      <c r="AH34" s="52"/>
    </row>
    <row r="35" spans="1:34" s="15" customFormat="1" x14ac:dyDescent="0.2">
      <c r="A35" s="51" t="s">
        <v>123</v>
      </c>
      <c r="B35" s="50">
        <f t="shared" ref="B35:AC35" si="12">ROUND($B$2*B$32,2)</f>
        <v>7</v>
      </c>
      <c r="C35" s="50">
        <f t="shared" si="12"/>
        <v>7</v>
      </c>
      <c r="D35" s="50">
        <f t="shared" si="12"/>
        <v>7</v>
      </c>
      <c r="E35" s="50">
        <f t="shared" si="12"/>
        <v>7</v>
      </c>
      <c r="F35" s="50">
        <f t="shared" si="12"/>
        <v>7</v>
      </c>
      <c r="G35" s="50">
        <f t="shared" si="12"/>
        <v>7</v>
      </c>
      <c r="H35" s="50">
        <f t="shared" si="12"/>
        <v>8</v>
      </c>
      <c r="I35" s="50">
        <f t="shared" si="12"/>
        <v>8</v>
      </c>
      <c r="J35" s="50">
        <f t="shared" si="12"/>
        <v>8</v>
      </c>
      <c r="K35" s="50">
        <f t="shared" si="12"/>
        <v>9</v>
      </c>
      <c r="L35" s="50">
        <f t="shared" si="12"/>
        <v>9</v>
      </c>
      <c r="M35" s="50">
        <f t="shared" si="12"/>
        <v>9</v>
      </c>
      <c r="N35" s="50">
        <f t="shared" si="12"/>
        <v>10</v>
      </c>
      <c r="O35" s="50">
        <f t="shared" si="12"/>
        <v>10</v>
      </c>
      <c r="P35" s="50">
        <f t="shared" si="12"/>
        <v>10</v>
      </c>
      <c r="Q35" s="50">
        <f t="shared" si="12"/>
        <v>10</v>
      </c>
      <c r="R35" s="50">
        <f t="shared" si="12"/>
        <v>10</v>
      </c>
      <c r="S35" s="50">
        <f t="shared" si="12"/>
        <v>10</v>
      </c>
      <c r="T35" s="50">
        <f t="shared" si="12"/>
        <v>10</v>
      </c>
      <c r="U35" s="50">
        <f t="shared" si="12"/>
        <v>10</v>
      </c>
      <c r="V35" s="50">
        <f t="shared" si="12"/>
        <v>10</v>
      </c>
      <c r="W35" s="50">
        <f t="shared" si="12"/>
        <v>10</v>
      </c>
      <c r="X35" s="50">
        <f t="shared" si="12"/>
        <v>10</v>
      </c>
      <c r="Y35" s="50">
        <f t="shared" si="12"/>
        <v>10</v>
      </c>
      <c r="Z35" s="50">
        <f t="shared" si="12"/>
        <v>10</v>
      </c>
      <c r="AA35" s="50">
        <f t="shared" si="12"/>
        <v>10</v>
      </c>
      <c r="AB35" s="49">
        <f t="shared" si="12"/>
        <v>10</v>
      </c>
      <c r="AC35" s="50">
        <f t="shared" si="12"/>
        <v>7</v>
      </c>
      <c r="AD35" s="52"/>
      <c r="AE35" s="52"/>
      <c r="AF35" s="52"/>
      <c r="AG35" s="52"/>
      <c r="AH35" s="52"/>
    </row>
    <row r="36" spans="1:34" x14ac:dyDescent="0.2">
      <c r="A36" s="51" t="s">
        <v>124</v>
      </c>
      <c r="B36" s="50">
        <f t="shared" ref="B36:AC36" si="13">ROUND($B$2*B$33,2)</f>
        <v>5.6</v>
      </c>
      <c r="C36" s="50">
        <f t="shared" si="13"/>
        <v>5.6</v>
      </c>
      <c r="D36" s="50">
        <f t="shared" si="13"/>
        <v>5.6</v>
      </c>
      <c r="E36" s="50">
        <f t="shared" si="13"/>
        <v>5.6</v>
      </c>
      <c r="F36" s="50">
        <f t="shared" si="13"/>
        <v>5.6</v>
      </c>
      <c r="G36" s="50">
        <f t="shared" si="13"/>
        <v>5.6</v>
      </c>
      <c r="H36" s="50">
        <f t="shared" si="13"/>
        <v>6.4</v>
      </c>
      <c r="I36" s="50">
        <f t="shared" si="13"/>
        <v>6.4</v>
      </c>
      <c r="J36" s="50">
        <f t="shared" si="13"/>
        <v>6.4</v>
      </c>
      <c r="K36" s="50">
        <f t="shared" si="13"/>
        <v>7.2</v>
      </c>
      <c r="L36" s="50">
        <f t="shared" si="13"/>
        <v>7.2</v>
      </c>
      <c r="M36" s="50">
        <f t="shared" si="13"/>
        <v>7.2</v>
      </c>
      <c r="N36" s="50">
        <f t="shared" si="13"/>
        <v>8</v>
      </c>
      <c r="O36" s="50">
        <f t="shared" si="13"/>
        <v>8</v>
      </c>
      <c r="P36" s="50">
        <f t="shared" si="13"/>
        <v>8</v>
      </c>
      <c r="Q36" s="50">
        <f t="shared" si="13"/>
        <v>8</v>
      </c>
      <c r="R36" s="50">
        <f t="shared" si="13"/>
        <v>8</v>
      </c>
      <c r="S36" s="50">
        <f t="shared" si="13"/>
        <v>8</v>
      </c>
      <c r="T36" s="50">
        <f t="shared" si="13"/>
        <v>8</v>
      </c>
      <c r="U36" s="50">
        <f t="shared" si="13"/>
        <v>8</v>
      </c>
      <c r="V36" s="50">
        <f t="shared" si="13"/>
        <v>8</v>
      </c>
      <c r="W36" s="50">
        <f t="shared" si="13"/>
        <v>8</v>
      </c>
      <c r="X36" s="50">
        <f t="shared" si="13"/>
        <v>8</v>
      </c>
      <c r="Y36" s="50">
        <f t="shared" si="13"/>
        <v>8</v>
      </c>
      <c r="Z36" s="50">
        <f t="shared" si="13"/>
        <v>8</v>
      </c>
      <c r="AA36" s="50">
        <f t="shared" si="13"/>
        <v>8</v>
      </c>
      <c r="AB36" s="49">
        <f t="shared" si="13"/>
        <v>8</v>
      </c>
      <c r="AC36" s="50">
        <f t="shared" si="13"/>
        <v>5.6</v>
      </c>
      <c r="AD36" s="32"/>
      <c r="AE36" s="32"/>
      <c r="AF36" s="32"/>
      <c r="AG36" s="32"/>
      <c r="AH36" s="32"/>
    </row>
    <row r="37" spans="1:34" x14ac:dyDescent="0.2">
      <c r="A37" s="337" t="s">
        <v>125</v>
      </c>
      <c r="B37" s="353">
        <f>B34*$B$2</f>
        <v>4.5236486318870766</v>
      </c>
      <c r="C37" s="353">
        <f t="shared" ref="C37:AC37" si="14">C34*$B$2</f>
        <v>4.5236486318870766</v>
      </c>
      <c r="D37" s="353">
        <f t="shared" si="14"/>
        <v>4.5236486318870766</v>
      </c>
      <c r="E37" s="353">
        <f t="shared" si="14"/>
        <v>4.5236486318870766</v>
      </c>
      <c r="F37" s="353">
        <f t="shared" si="14"/>
        <v>4.5236486318870766</v>
      </c>
      <c r="G37" s="353">
        <f t="shared" si="14"/>
        <v>4.5236486318870766</v>
      </c>
      <c r="H37" s="353">
        <f t="shared" si="14"/>
        <v>5.1698841507280875</v>
      </c>
      <c r="I37" s="353">
        <f t="shared" si="14"/>
        <v>5.1698841507280875</v>
      </c>
      <c r="J37" s="353">
        <f t="shared" si="14"/>
        <v>5.1698841507280875</v>
      </c>
      <c r="K37" s="353">
        <f t="shared" si="14"/>
        <v>5.8161196695690993</v>
      </c>
      <c r="L37" s="353">
        <f t="shared" si="14"/>
        <v>5.8161196695690993</v>
      </c>
      <c r="M37" s="353">
        <f t="shared" si="14"/>
        <v>5.8161196695690993</v>
      </c>
      <c r="N37" s="353">
        <f t="shared" si="14"/>
        <v>6.4623551884101103</v>
      </c>
      <c r="O37" s="353">
        <f t="shared" si="14"/>
        <v>6.4623551884101103</v>
      </c>
      <c r="P37" s="353">
        <f t="shared" si="14"/>
        <v>6.4623551884101103</v>
      </c>
      <c r="Q37" s="353">
        <f t="shared" si="14"/>
        <v>6.4623551884101103</v>
      </c>
      <c r="R37" s="353">
        <f t="shared" si="14"/>
        <v>6.4623551884101103</v>
      </c>
      <c r="S37" s="353">
        <f t="shared" si="14"/>
        <v>6.4623551884101103</v>
      </c>
      <c r="T37" s="353">
        <f t="shared" si="14"/>
        <v>6.4623551884101103</v>
      </c>
      <c r="U37" s="353">
        <f t="shared" si="14"/>
        <v>6.4623551884101103</v>
      </c>
      <c r="V37" s="353">
        <f t="shared" si="14"/>
        <v>6.4623551884101103</v>
      </c>
      <c r="W37" s="353">
        <f t="shared" si="14"/>
        <v>6.4623551884101103</v>
      </c>
      <c r="X37" s="353">
        <f t="shared" si="14"/>
        <v>6.4623551884101103</v>
      </c>
      <c r="Y37" s="353">
        <f t="shared" si="14"/>
        <v>6.4623551884101103</v>
      </c>
      <c r="Z37" s="353">
        <f t="shared" si="14"/>
        <v>6.4623551884101103</v>
      </c>
      <c r="AA37" s="353">
        <f t="shared" si="14"/>
        <v>6.4623551884101103</v>
      </c>
      <c r="AB37" s="353">
        <f t="shared" si="14"/>
        <v>6.4623551884101103</v>
      </c>
      <c r="AC37" s="353">
        <f t="shared" si="14"/>
        <v>4.5236486318870766</v>
      </c>
      <c r="AD37" s="32"/>
      <c r="AE37" s="32"/>
      <c r="AF37" s="32"/>
      <c r="AG37" s="32"/>
      <c r="AH37" s="32"/>
    </row>
    <row r="38" spans="1:34" s="264" customFormat="1" ht="12.75" x14ac:dyDescent="0.2">
      <c r="A38" s="261" t="s">
        <v>126</v>
      </c>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50"/>
      <c r="AD38" s="272"/>
      <c r="AE38" s="272"/>
    </row>
    <row r="39" spans="1:34" s="308" customFormat="1" ht="12.75" x14ac:dyDescent="0.2">
      <c r="A39" s="326" t="s">
        <v>127</v>
      </c>
      <c r="B39" s="314">
        <f>B$36*$B124</f>
        <v>4.0192304829947139</v>
      </c>
      <c r="C39" s="314">
        <f t="shared" ref="C39:AC39" si="15">C$36*$B124</f>
        <v>4.0192304829947139</v>
      </c>
      <c r="D39" s="314">
        <f t="shared" si="15"/>
        <v>4.0192304829947139</v>
      </c>
      <c r="E39" s="314">
        <f t="shared" si="15"/>
        <v>4.0192304829947139</v>
      </c>
      <c r="F39" s="314">
        <f t="shared" si="15"/>
        <v>4.0192304829947139</v>
      </c>
      <c r="G39" s="314">
        <f t="shared" si="15"/>
        <v>4.0192304829947139</v>
      </c>
      <c r="H39" s="314">
        <f t="shared" si="15"/>
        <v>4.5934062662796737</v>
      </c>
      <c r="I39" s="314">
        <f t="shared" si="15"/>
        <v>4.5934062662796737</v>
      </c>
      <c r="J39" s="314">
        <f t="shared" si="15"/>
        <v>4.5934062662796737</v>
      </c>
      <c r="K39" s="314">
        <f t="shared" si="15"/>
        <v>5.1675820495646327</v>
      </c>
      <c r="L39" s="314">
        <f t="shared" si="15"/>
        <v>5.1675820495646327</v>
      </c>
      <c r="M39" s="314">
        <f t="shared" si="15"/>
        <v>5.1675820495646327</v>
      </c>
      <c r="N39" s="314">
        <f t="shared" si="15"/>
        <v>5.7417578328495917</v>
      </c>
      <c r="O39" s="314">
        <f t="shared" si="15"/>
        <v>5.7417578328495917</v>
      </c>
      <c r="P39" s="314">
        <f t="shared" si="15"/>
        <v>5.7417578328495917</v>
      </c>
      <c r="Q39" s="314">
        <f t="shared" si="15"/>
        <v>5.7417578328495917</v>
      </c>
      <c r="R39" s="314">
        <f t="shared" si="15"/>
        <v>5.7417578328495917</v>
      </c>
      <c r="S39" s="314">
        <f t="shared" si="15"/>
        <v>5.7417578328495917</v>
      </c>
      <c r="T39" s="314">
        <f t="shared" si="15"/>
        <v>5.7417578328495917</v>
      </c>
      <c r="U39" s="314">
        <f t="shared" si="15"/>
        <v>5.7417578328495917</v>
      </c>
      <c r="V39" s="314">
        <f t="shared" si="15"/>
        <v>5.7417578328495917</v>
      </c>
      <c r="W39" s="314">
        <f t="shared" si="15"/>
        <v>5.7417578328495917</v>
      </c>
      <c r="X39" s="314">
        <f t="shared" si="15"/>
        <v>5.7417578328495917</v>
      </c>
      <c r="Y39" s="314">
        <f t="shared" si="15"/>
        <v>5.7417578328495917</v>
      </c>
      <c r="Z39" s="314">
        <f t="shared" si="15"/>
        <v>5.7417578328495917</v>
      </c>
      <c r="AA39" s="314">
        <f t="shared" si="15"/>
        <v>5.7417578328495917</v>
      </c>
      <c r="AB39" s="314">
        <f t="shared" si="15"/>
        <v>5.7417578328495917</v>
      </c>
      <c r="AC39" s="314">
        <f t="shared" si="15"/>
        <v>4.0192304829947139</v>
      </c>
      <c r="AD39" s="271"/>
      <c r="AE39" s="271"/>
    </row>
    <row r="40" spans="1:34" s="308" customFormat="1" ht="12.75" x14ac:dyDescent="0.2">
      <c r="A40" s="326" t="s">
        <v>128</v>
      </c>
      <c r="B40" s="314">
        <f t="shared" ref="B40:AC48" si="16">B$36*$B125</f>
        <v>0.93020763563295372</v>
      </c>
      <c r="C40" s="314">
        <f t="shared" si="16"/>
        <v>0.93020763563295372</v>
      </c>
      <c r="D40" s="314">
        <f t="shared" si="16"/>
        <v>0.93020763563295372</v>
      </c>
      <c r="E40" s="314">
        <f t="shared" si="16"/>
        <v>0.93020763563295372</v>
      </c>
      <c r="F40" s="314">
        <f t="shared" si="16"/>
        <v>0.93020763563295372</v>
      </c>
      <c r="G40" s="314">
        <f t="shared" si="16"/>
        <v>0.93020763563295372</v>
      </c>
      <c r="H40" s="314">
        <f t="shared" si="16"/>
        <v>1.0630944407233758</v>
      </c>
      <c r="I40" s="314">
        <f t="shared" si="16"/>
        <v>1.0630944407233758</v>
      </c>
      <c r="J40" s="314">
        <f t="shared" si="16"/>
        <v>1.0630944407233758</v>
      </c>
      <c r="K40" s="314">
        <f t="shared" si="16"/>
        <v>1.1959812458137977</v>
      </c>
      <c r="L40" s="314">
        <f t="shared" si="16"/>
        <v>1.1959812458137977</v>
      </c>
      <c r="M40" s="314">
        <f t="shared" si="16"/>
        <v>1.1959812458137977</v>
      </c>
      <c r="N40" s="314">
        <f t="shared" si="16"/>
        <v>1.3288680509042197</v>
      </c>
      <c r="O40" s="314">
        <f t="shared" si="16"/>
        <v>1.3288680509042197</v>
      </c>
      <c r="P40" s="314">
        <f t="shared" si="16"/>
        <v>1.3288680509042197</v>
      </c>
      <c r="Q40" s="314">
        <f t="shared" si="16"/>
        <v>1.3288680509042197</v>
      </c>
      <c r="R40" s="314">
        <f t="shared" si="16"/>
        <v>1.3288680509042197</v>
      </c>
      <c r="S40" s="314">
        <f t="shared" si="16"/>
        <v>1.3288680509042197</v>
      </c>
      <c r="T40" s="314">
        <f t="shared" si="16"/>
        <v>1.3288680509042197</v>
      </c>
      <c r="U40" s="314">
        <f t="shared" si="16"/>
        <v>1.3288680509042197</v>
      </c>
      <c r="V40" s="314">
        <f t="shared" si="16"/>
        <v>1.3288680509042197</v>
      </c>
      <c r="W40" s="314">
        <f t="shared" si="16"/>
        <v>1.3288680509042197</v>
      </c>
      <c r="X40" s="314">
        <f t="shared" si="16"/>
        <v>1.3288680509042197</v>
      </c>
      <c r="Y40" s="314">
        <f t="shared" si="16"/>
        <v>1.3288680509042197</v>
      </c>
      <c r="Z40" s="314">
        <f t="shared" si="16"/>
        <v>1.3288680509042197</v>
      </c>
      <c r="AA40" s="314">
        <f t="shared" si="16"/>
        <v>1.3288680509042197</v>
      </c>
      <c r="AB40" s="314">
        <f t="shared" si="16"/>
        <v>1.3288680509042197</v>
      </c>
      <c r="AC40" s="314">
        <f t="shared" si="16"/>
        <v>0.93020763563295372</v>
      </c>
      <c r="AD40" s="271"/>
      <c r="AE40" s="271"/>
    </row>
    <row r="41" spans="1:34" s="308" customFormat="1" ht="12.75" x14ac:dyDescent="0.2">
      <c r="A41" s="326" t="s">
        <v>129</v>
      </c>
      <c r="B41" s="314">
        <f t="shared" si="16"/>
        <v>2.3176006549080892</v>
      </c>
      <c r="C41" s="314">
        <f t="shared" si="16"/>
        <v>2.3176006549080892</v>
      </c>
      <c r="D41" s="314">
        <f t="shared" si="16"/>
        <v>2.3176006549080892</v>
      </c>
      <c r="E41" s="314">
        <f t="shared" si="16"/>
        <v>2.3176006549080892</v>
      </c>
      <c r="F41" s="314">
        <f t="shared" si="16"/>
        <v>2.3176006549080892</v>
      </c>
      <c r="G41" s="314">
        <f t="shared" si="16"/>
        <v>2.3176006549080892</v>
      </c>
      <c r="H41" s="314">
        <f t="shared" si="16"/>
        <v>2.6486864627521021</v>
      </c>
      <c r="I41" s="314">
        <f t="shared" si="16"/>
        <v>2.6486864627521021</v>
      </c>
      <c r="J41" s="314">
        <f t="shared" si="16"/>
        <v>2.6486864627521021</v>
      </c>
      <c r="K41" s="314">
        <f t="shared" si="16"/>
        <v>2.9797722705961145</v>
      </c>
      <c r="L41" s="314">
        <f t="shared" si="16"/>
        <v>2.9797722705961145</v>
      </c>
      <c r="M41" s="314">
        <f t="shared" si="16"/>
        <v>2.9797722705961145</v>
      </c>
      <c r="N41" s="314">
        <f t="shared" si="16"/>
        <v>3.3108580784401274</v>
      </c>
      <c r="O41" s="314">
        <f t="shared" si="16"/>
        <v>3.3108580784401274</v>
      </c>
      <c r="P41" s="314">
        <f t="shared" si="16"/>
        <v>3.3108580784401274</v>
      </c>
      <c r="Q41" s="314">
        <f t="shared" si="16"/>
        <v>3.3108580784401274</v>
      </c>
      <c r="R41" s="314">
        <f t="shared" si="16"/>
        <v>3.3108580784401274</v>
      </c>
      <c r="S41" s="314">
        <f t="shared" si="16"/>
        <v>3.3108580784401274</v>
      </c>
      <c r="T41" s="314">
        <f t="shared" si="16"/>
        <v>3.3108580784401274</v>
      </c>
      <c r="U41" s="314">
        <f t="shared" si="16"/>
        <v>3.3108580784401274</v>
      </c>
      <c r="V41" s="314">
        <f t="shared" si="16"/>
        <v>3.3108580784401274</v>
      </c>
      <c r="W41" s="314">
        <f t="shared" si="16"/>
        <v>3.3108580784401274</v>
      </c>
      <c r="X41" s="314">
        <f t="shared" si="16"/>
        <v>3.3108580784401274</v>
      </c>
      <c r="Y41" s="314">
        <f t="shared" si="16"/>
        <v>3.3108580784401274</v>
      </c>
      <c r="Z41" s="314">
        <f t="shared" si="16"/>
        <v>3.3108580784401274</v>
      </c>
      <c r="AA41" s="314">
        <f t="shared" si="16"/>
        <v>3.3108580784401274</v>
      </c>
      <c r="AB41" s="314">
        <f t="shared" si="16"/>
        <v>3.3108580784401274</v>
      </c>
      <c r="AC41" s="314">
        <f t="shared" si="16"/>
        <v>2.3176006549080892</v>
      </c>
      <c r="AD41" s="271"/>
      <c r="AE41" s="271"/>
    </row>
    <row r="42" spans="1:34" s="308" customFormat="1" ht="12.75" x14ac:dyDescent="0.2">
      <c r="A42" s="326" t="s">
        <v>130</v>
      </c>
      <c r="B42" s="314">
        <f t="shared" si="16"/>
        <v>3.9517154126665166</v>
      </c>
      <c r="C42" s="314">
        <f t="shared" si="16"/>
        <v>3.9517154126665166</v>
      </c>
      <c r="D42" s="314">
        <f t="shared" si="16"/>
        <v>3.9517154126665166</v>
      </c>
      <c r="E42" s="314">
        <f t="shared" si="16"/>
        <v>3.9517154126665166</v>
      </c>
      <c r="F42" s="314">
        <f t="shared" si="16"/>
        <v>3.9517154126665166</v>
      </c>
      <c r="G42" s="314">
        <f t="shared" si="16"/>
        <v>3.9517154126665166</v>
      </c>
      <c r="H42" s="314">
        <f t="shared" si="16"/>
        <v>4.516246185904591</v>
      </c>
      <c r="I42" s="314">
        <f t="shared" si="16"/>
        <v>4.516246185904591</v>
      </c>
      <c r="J42" s="314">
        <f t="shared" si="16"/>
        <v>4.516246185904591</v>
      </c>
      <c r="K42" s="314">
        <f t="shared" si="16"/>
        <v>5.0807769591426641</v>
      </c>
      <c r="L42" s="314">
        <f t="shared" si="16"/>
        <v>5.0807769591426641</v>
      </c>
      <c r="M42" s="314">
        <f t="shared" si="16"/>
        <v>5.0807769591426641</v>
      </c>
      <c r="N42" s="314">
        <f t="shared" si="16"/>
        <v>5.6453077323807381</v>
      </c>
      <c r="O42" s="314">
        <f t="shared" si="16"/>
        <v>5.6453077323807381</v>
      </c>
      <c r="P42" s="314">
        <f t="shared" si="16"/>
        <v>5.6453077323807381</v>
      </c>
      <c r="Q42" s="314">
        <f t="shared" si="16"/>
        <v>5.6453077323807381</v>
      </c>
      <c r="R42" s="314">
        <f t="shared" si="16"/>
        <v>5.6453077323807381</v>
      </c>
      <c r="S42" s="314">
        <f t="shared" si="16"/>
        <v>5.6453077323807381</v>
      </c>
      <c r="T42" s="314">
        <f t="shared" si="16"/>
        <v>5.6453077323807381</v>
      </c>
      <c r="U42" s="314">
        <f t="shared" si="16"/>
        <v>5.6453077323807381</v>
      </c>
      <c r="V42" s="314">
        <f t="shared" si="16"/>
        <v>5.6453077323807381</v>
      </c>
      <c r="W42" s="314">
        <f t="shared" si="16"/>
        <v>5.6453077323807381</v>
      </c>
      <c r="X42" s="314">
        <f t="shared" si="16"/>
        <v>5.6453077323807381</v>
      </c>
      <c r="Y42" s="314">
        <f t="shared" si="16"/>
        <v>5.6453077323807381</v>
      </c>
      <c r="Z42" s="314">
        <f t="shared" si="16"/>
        <v>5.6453077323807381</v>
      </c>
      <c r="AA42" s="314">
        <f t="shared" si="16"/>
        <v>5.6453077323807381</v>
      </c>
      <c r="AB42" s="314">
        <f t="shared" si="16"/>
        <v>5.6453077323807381</v>
      </c>
      <c r="AC42" s="314">
        <f t="shared" si="16"/>
        <v>3.9517154126665166</v>
      </c>
      <c r="AD42" s="271"/>
      <c r="AE42" s="271"/>
    </row>
    <row r="43" spans="1:34" s="308" customFormat="1" ht="12.75" x14ac:dyDescent="0.2">
      <c r="A43" s="326" t="s">
        <v>131</v>
      </c>
      <c r="B43" s="314">
        <f t="shared" si="16"/>
        <v>4.0192304829947139</v>
      </c>
      <c r="C43" s="314">
        <f t="shared" si="16"/>
        <v>4.0192304829947139</v>
      </c>
      <c r="D43" s="314">
        <f t="shared" si="16"/>
        <v>4.0192304829947139</v>
      </c>
      <c r="E43" s="314">
        <f t="shared" si="16"/>
        <v>4.0192304829947139</v>
      </c>
      <c r="F43" s="314">
        <f t="shared" si="16"/>
        <v>4.0192304829947139</v>
      </c>
      <c r="G43" s="314">
        <f t="shared" si="16"/>
        <v>4.0192304829947139</v>
      </c>
      <c r="H43" s="314">
        <f t="shared" si="16"/>
        <v>4.5934062662796737</v>
      </c>
      <c r="I43" s="314">
        <f t="shared" si="16"/>
        <v>4.5934062662796737</v>
      </c>
      <c r="J43" s="314">
        <f t="shared" si="16"/>
        <v>4.5934062662796737</v>
      </c>
      <c r="K43" s="314">
        <f t="shared" si="16"/>
        <v>5.1675820495646327</v>
      </c>
      <c r="L43" s="314">
        <f t="shared" si="16"/>
        <v>5.1675820495646327</v>
      </c>
      <c r="M43" s="314">
        <f t="shared" si="16"/>
        <v>5.1675820495646327</v>
      </c>
      <c r="N43" s="314">
        <f t="shared" si="16"/>
        <v>5.7417578328495917</v>
      </c>
      <c r="O43" s="314">
        <f t="shared" si="16"/>
        <v>5.7417578328495917</v>
      </c>
      <c r="P43" s="314">
        <f t="shared" si="16"/>
        <v>5.7417578328495917</v>
      </c>
      <c r="Q43" s="314">
        <f t="shared" si="16"/>
        <v>5.7417578328495917</v>
      </c>
      <c r="R43" s="314">
        <f t="shared" si="16"/>
        <v>5.7417578328495917</v>
      </c>
      <c r="S43" s="314">
        <f t="shared" si="16"/>
        <v>5.7417578328495917</v>
      </c>
      <c r="T43" s="314">
        <f t="shared" si="16"/>
        <v>5.7417578328495917</v>
      </c>
      <c r="U43" s="314">
        <f t="shared" si="16"/>
        <v>5.7417578328495917</v>
      </c>
      <c r="V43" s="314">
        <f t="shared" si="16"/>
        <v>5.7417578328495917</v>
      </c>
      <c r="W43" s="314">
        <f t="shared" si="16"/>
        <v>5.7417578328495917</v>
      </c>
      <c r="X43" s="314">
        <f t="shared" si="16"/>
        <v>5.7417578328495917</v>
      </c>
      <c r="Y43" s="314">
        <f t="shared" si="16"/>
        <v>5.7417578328495917</v>
      </c>
      <c r="Z43" s="314">
        <f t="shared" si="16"/>
        <v>5.7417578328495917</v>
      </c>
      <c r="AA43" s="314">
        <f t="shared" si="16"/>
        <v>5.7417578328495917</v>
      </c>
      <c r="AB43" s="314">
        <f t="shared" si="16"/>
        <v>5.7417578328495917</v>
      </c>
      <c r="AC43" s="314">
        <f t="shared" si="16"/>
        <v>4.0192304829947139</v>
      </c>
      <c r="AD43" s="271"/>
      <c r="AE43" s="271"/>
    </row>
    <row r="44" spans="1:34" s="308" customFormat="1" ht="12.75" x14ac:dyDescent="0.2">
      <c r="A44" s="326" t="s">
        <v>132</v>
      </c>
      <c r="B44" s="314">
        <f t="shared" si="16"/>
        <v>4.0192304829947139</v>
      </c>
      <c r="C44" s="314">
        <f t="shared" si="16"/>
        <v>4.0192304829947139</v>
      </c>
      <c r="D44" s="314">
        <f t="shared" si="16"/>
        <v>4.0192304829947139</v>
      </c>
      <c r="E44" s="314">
        <f t="shared" si="16"/>
        <v>4.0192304829947139</v>
      </c>
      <c r="F44" s="314">
        <f t="shared" si="16"/>
        <v>4.0192304829947139</v>
      </c>
      <c r="G44" s="314">
        <f t="shared" si="16"/>
        <v>4.0192304829947139</v>
      </c>
      <c r="H44" s="314">
        <f t="shared" si="16"/>
        <v>4.5934062662796737</v>
      </c>
      <c r="I44" s="314">
        <f t="shared" si="16"/>
        <v>4.5934062662796737</v>
      </c>
      <c r="J44" s="314">
        <f t="shared" si="16"/>
        <v>4.5934062662796737</v>
      </c>
      <c r="K44" s="314">
        <f t="shared" si="16"/>
        <v>5.1675820495646327</v>
      </c>
      <c r="L44" s="314">
        <f t="shared" si="16"/>
        <v>5.1675820495646327</v>
      </c>
      <c r="M44" s="314">
        <f t="shared" si="16"/>
        <v>5.1675820495646327</v>
      </c>
      <c r="N44" s="314">
        <f t="shared" si="16"/>
        <v>5.7417578328495917</v>
      </c>
      <c r="O44" s="314">
        <f t="shared" si="16"/>
        <v>5.7417578328495917</v>
      </c>
      <c r="P44" s="314">
        <f t="shared" si="16"/>
        <v>5.7417578328495917</v>
      </c>
      <c r="Q44" s="314">
        <f t="shared" si="16"/>
        <v>5.7417578328495917</v>
      </c>
      <c r="R44" s="314">
        <f t="shared" si="16"/>
        <v>5.7417578328495917</v>
      </c>
      <c r="S44" s="314">
        <f t="shared" si="16"/>
        <v>5.7417578328495917</v>
      </c>
      <c r="T44" s="314">
        <f t="shared" si="16"/>
        <v>5.7417578328495917</v>
      </c>
      <c r="U44" s="314">
        <f t="shared" si="16"/>
        <v>5.7417578328495917</v>
      </c>
      <c r="V44" s="314">
        <f t="shared" si="16"/>
        <v>5.7417578328495917</v>
      </c>
      <c r="W44" s="314">
        <f t="shared" si="16"/>
        <v>5.7417578328495917</v>
      </c>
      <c r="X44" s="314">
        <f t="shared" si="16"/>
        <v>5.7417578328495917</v>
      </c>
      <c r="Y44" s="314">
        <f t="shared" si="16"/>
        <v>5.7417578328495917</v>
      </c>
      <c r="Z44" s="314">
        <f t="shared" si="16"/>
        <v>5.7417578328495917</v>
      </c>
      <c r="AA44" s="314">
        <f t="shared" si="16"/>
        <v>5.7417578328495917</v>
      </c>
      <c r="AB44" s="314">
        <f t="shared" si="16"/>
        <v>5.7417578328495917</v>
      </c>
      <c r="AC44" s="314">
        <f t="shared" si="16"/>
        <v>4.0192304829947139</v>
      </c>
      <c r="AD44" s="271"/>
      <c r="AE44" s="271"/>
    </row>
    <row r="45" spans="1:34" s="308" customFormat="1" ht="12.75" x14ac:dyDescent="0.2">
      <c r="A45" s="326" t="s">
        <v>133</v>
      </c>
      <c r="B45" s="314">
        <f>IF(B$13="Deploy",B$36,B$36*$B130)</f>
        <v>1.8545806355585321</v>
      </c>
      <c r="C45" s="314">
        <f t="shared" ref="C45:AC47" si="17">IF(C$13="Deploy",C$36,C$36*$B130)</f>
        <v>1.8545806355585321</v>
      </c>
      <c r="D45" s="314">
        <f t="shared" si="17"/>
        <v>1.8545806355585321</v>
      </c>
      <c r="E45" s="314">
        <f t="shared" si="17"/>
        <v>1.8545806355585321</v>
      </c>
      <c r="F45" s="314">
        <f t="shared" si="17"/>
        <v>1.8545806355585321</v>
      </c>
      <c r="G45" s="314">
        <f t="shared" si="17"/>
        <v>1.8545806355585321</v>
      </c>
      <c r="H45" s="314">
        <f t="shared" si="17"/>
        <v>2.1195207263526084</v>
      </c>
      <c r="I45" s="314">
        <f t="shared" si="17"/>
        <v>2.1195207263526084</v>
      </c>
      <c r="J45" s="314">
        <f t="shared" si="17"/>
        <v>2.1195207263526084</v>
      </c>
      <c r="K45" s="314">
        <f t="shared" si="17"/>
        <v>2.3844608171466843</v>
      </c>
      <c r="L45" s="314">
        <f t="shared" si="17"/>
        <v>2.3844608171466843</v>
      </c>
      <c r="M45" s="314">
        <f t="shared" si="17"/>
        <v>2.3844608171466843</v>
      </c>
      <c r="N45" s="314">
        <f t="shared" si="17"/>
        <v>2.6494009079407603</v>
      </c>
      <c r="O45" s="314">
        <f t="shared" si="17"/>
        <v>2.6494009079407603</v>
      </c>
      <c r="P45" s="314">
        <f t="shared" si="17"/>
        <v>2.6494009079407603</v>
      </c>
      <c r="Q45" s="314">
        <f t="shared" si="17"/>
        <v>2.6494009079407603</v>
      </c>
      <c r="R45" s="314">
        <f t="shared" si="17"/>
        <v>8</v>
      </c>
      <c r="S45" s="314">
        <f t="shared" si="17"/>
        <v>8</v>
      </c>
      <c r="T45" s="314">
        <f t="shared" si="17"/>
        <v>8</v>
      </c>
      <c r="U45" s="314">
        <f t="shared" si="17"/>
        <v>8</v>
      </c>
      <c r="V45" s="314">
        <f t="shared" si="17"/>
        <v>8</v>
      </c>
      <c r="W45" s="314">
        <f t="shared" si="17"/>
        <v>8</v>
      </c>
      <c r="X45" s="314">
        <f t="shared" si="17"/>
        <v>2.6494009079407603</v>
      </c>
      <c r="Y45" s="314">
        <f t="shared" si="17"/>
        <v>2.6494009079407603</v>
      </c>
      <c r="Z45" s="314">
        <f t="shared" si="17"/>
        <v>2.6494009079407603</v>
      </c>
      <c r="AA45" s="314">
        <f t="shared" si="17"/>
        <v>2.6494009079407603</v>
      </c>
      <c r="AB45" s="314">
        <f t="shared" si="17"/>
        <v>2.6494009079407603</v>
      </c>
      <c r="AC45" s="314">
        <f t="shared" si="17"/>
        <v>1.8545806355585321</v>
      </c>
      <c r="AD45" s="271"/>
      <c r="AE45" s="271"/>
    </row>
    <row r="46" spans="1:34" s="308" customFormat="1" ht="12.75" x14ac:dyDescent="0.2">
      <c r="A46" s="326" t="s">
        <v>134</v>
      </c>
      <c r="B46" s="314">
        <f t="shared" si="16"/>
        <v>4.0192304829947139</v>
      </c>
      <c r="C46" s="314">
        <f t="shared" si="16"/>
        <v>4.0192304829947139</v>
      </c>
      <c r="D46" s="314">
        <f t="shared" si="16"/>
        <v>4.0192304829947139</v>
      </c>
      <c r="E46" s="314">
        <f t="shared" si="16"/>
        <v>4.0192304829947139</v>
      </c>
      <c r="F46" s="314">
        <f t="shared" si="16"/>
        <v>4.0192304829947139</v>
      </c>
      <c r="G46" s="314">
        <f t="shared" si="16"/>
        <v>4.0192304829947139</v>
      </c>
      <c r="H46" s="314">
        <f t="shared" si="16"/>
        <v>4.5934062662796737</v>
      </c>
      <c r="I46" s="314">
        <f t="shared" si="16"/>
        <v>4.5934062662796737</v>
      </c>
      <c r="J46" s="314">
        <f t="shared" si="16"/>
        <v>4.5934062662796737</v>
      </c>
      <c r="K46" s="314">
        <f t="shared" si="16"/>
        <v>5.1675820495646327</v>
      </c>
      <c r="L46" s="314">
        <f t="shared" si="16"/>
        <v>5.1675820495646327</v>
      </c>
      <c r="M46" s="314">
        <f t="shared" si="16"/>
        <v>5.1675820495646327</v>
      </c>
      <c r="N46" s="314">
        <f t="shared" si="16"/>
        <v>5.7417578328495917</v>
      </c>
      <c r="O46" s="314">
        <f t="shared" si="16"/>
        <v>5.7417578328495917</v>
      </c>
      <c r="P46" s="314">
        <f t="shared" si="16"/>
        <v>5.7417578328495917</v>
      </c>
      <c r="Q46" s="314">
        <f t="shared" si="16"/>
        <v>5.7417578328495917</v>
      </c>
      <c r="R46" s="314">
        <f t="shared" si="16"/>
        <v>5.7417578328495917</v>
      </c>
      <c r="S46" s="314">
        <f t="shared" si="16"/>
        <v>5.7417578328495917</v>
      </c>
      <c r="T46" s="314">
        <f t="shared" si="16"/>
        <v>5.7417578328495917</v>
      </c>
      <c r="U46" s="314">
        <f t="shared" si="16"/>
        <v>5.7417578328495917</v>
      </c>
      <c r="V46" s="314">
        <f t="shared" si="16"/>
        <v>5.7417578328495917</v>
      </c>
      <c r="W46" s="314">
        <f t="shared" si="16"/>
        <v>5.7417578328495917</v>
      </c>
      <c r="X46" s="314">
        <f t="shared" si="16"/>
        <v>5.7417578328495917</v>
      </c>
      <c r="Y46" s="314">
        <f t="shared" si="16"/>
        <v>5.7417578328495917</v>
      </c>
      <c r="Z46" s="314">
        <f t="shared" si="16"/>
        <v>5.7417578328495917</v>
      </c>
      <c r="AA46" s="314">
        <f t="shared" si="16"/>
        <v>5.7417578328495917</v>
      </c>
      <c r="AB46" s="314">
        <f t="shared" si="16"/>
        <v>5.7417578328495917</v>
      </c>
      <c r="AC46" s="314">
        <f t="shared" si="16"/>
        <v>4.0192304829947139</v>
      </c>
      <c r="AD46" s="271"/>
      <c r="AE46" s="271"/>
    </row>
    <row r="47" spans="1:34" s="308" customFormat="1" ht="12.75" x14ac:dyDescent="0.2">
      <c r="A47" s="326" t="s">
        <v>135</v>
      </c>
      <c r="B47" s="314">
        <f>IF(B$13="Deploy",B$36,B$36*$B132)</f>
        <v>1.8545806355585321</v>
      </c>
      <c r="C47" s="314">
        <f t="shared" si="17"/>
        <v>1.8545806355585321</v>
      </c>
      <c r="D47" s="314">
        <f t="shared" si="17"/>
        <v>1.8545806355585321</v>
      </c>
      <c r="E47" s="314">
        <f t="shared" si="17"/>
        <v>1.8545806355585321</v>
      </c>
      <c r="F47" s="314">
        <f t="shared" si="17"/>
        <v>1.8545806355585321</v>
      </c>
      <c r="G47" s="314">
        <f t="shared" si="17"/>
        <v>1.8545806355585321</v>
      </c>
      <c r="H47" s="314">
        <f t="shared" si="17"/>
        <v>2.1195207263526084</v>
      </c>
      <c r="I47" s="314">
        <f t="shared" si="17"/>
        <v>2.1195207263526084</v>
      </c>
      <c r="J47" s="314">
        <f t="shared" si="17"/>
        <v>2.1195207263526084</v>
      </c>
      <c r="K47" s="314">
        <f t="shared" si="17"/>
        <v>2.3844608171466843</v>
      </c>
      <c r="L47" s="314">
        <f t="shared" si="17"/>
        <v>2.3844608171466843</v>
      </c>
      <c r="M47" s="314">
        <f t="shared" si="17"/>
        <v>2.3844608171466843</v>
      </c>
      <c r="N47" s="314">
        <f t="shared" si="17"/>
        <v>2.6494009079407603</v>
      </c>
      <c r="O47" s="314">
        <f t="shared" si="17"/>
        <v>2.6494009079407603</v>
      </c>
      <c r="P47" s="314">
        <f t="shared" si="17"/>
        <v>2.6494009079407603</v>
      </c>
      <c r="Q47" s="314">
        <f t="shared" si="17"/>
        <v>2.6494009079407603</v>
      </c>
      <c r="R47" s="314">
        <f t="shared" si="17"/>
        <v>8</v>
      </c>
      <c r="S47" s="314">
        <f t="shared" si="17"/>
        <v>8</v>
      </c>
      <c r="T47" s="314">
        <f t="shared" si="17"/>
        <v>8</v>
      </c>
      <c r="U47" s="314">
        <f t="shared" si="17"/>
        <v>8</v>
      </c>
      <c r="V47" s="314">
        <f t="shared" si="17"/>
        <v>8</v>
      </c>
      <c r="W47" s="314">
        <f t="shared" si="17"/>
        <v>8</v>
      </c>
      <c r="X47" s="314">
        <f t="shared" si="17"/>
        <v>2.6494009079407603</v>
      </c>
      <c r="Y47" s="314">
        <f t="shared" si="17"/>
        <v>2.6494009079407603</v>
      </c>
      <c r="Z47" s="314">
        <f t="shared" si="17"/>
        <v>2.6494009079407603</v>
      </c>
      <c r="AA47" s="314">
        <f t="shared" si="17"/>
        <v>2.6494009079407603</v>
      </c>
      <c r="AB47" s="314">
        <f t="shared" si="17"/>
        <v>2.6494009079407603</v>
      </c>
      <c r="AC47" s="314">
        <f t="shared" si="17"/>
        <v>1.8545806355585321</v>
      </c>
      <c r="AD47" s="271"/>
      <c r="AE47" s="271"/>
    </row>
    <row r="48" spans="1:34" s="308" customFormat="1" ht="12.75" x14ac:dyDescent="0.2">
      <c r="A48" s="326" t="s">
        <v>136</v>
      </c>
      <c r="B48" s="314">
        <f t="shared" si="16"/>
        <v>5.6</v>
      </c>
      <c r="C48" s="314">
        <f t="shared" si="16"/>
        <v>5.6</v>
      </c>
      <c r="D48" s="314">
        <f t="shared" si="16"/>
        <v>5.6</v>
      </c>
      <c r="E48" s="314">
        <f t="shared" si="16"/>
        <v>5.6</v>
      </c>
      <c r="F48" s="314">
        <f t="shared" si="16"/>
        <v>5.6</v>
      </c>
      <c r="G48" s="314">
        <f t="shared" si="16"/>
        <v>5.6</v>
      </c>
      <c r="H48" s="314">
        <f t="shared" si="16"/>
        <v>6.4</v>
      </c>
      <c r="I48" s="314">
        <f t="shared" si="16"/>
        <v>6.4</v>
      </c>
      <c r="J48" s="314">
        <f t="shared" si="16"/>
        <v>6.4</v>
      </c>
      <c r="K48" s="314">
        <f t="shared" si="16"/>
        <v>7.2</v>
      </c>
      <c r="L48" s="314">
        <f t="shared" si="16"/>
        <v>7.2</v>
      </c>
      <c r="M48" s="314">
        <f t="shared" si="16"/>
        <v>7.2</v>
      </c>
      <c r="N48" s="314">
        <f t="shared" si="16"/>
        <v>8</v>
      </c>
      <c r="O48" s="314">
        <f t="shared" si="16"/>
        <v>8</v>
      </c>
      <c r="P48" s="314">
        <f t="shared" si="16"/>
        <v>8</v>
      </c>
      <c r="Q48" s="314">
        <f t="shared" si="16"/>
        <v>8</v>
      </c>
      <c r="R48" s="314">
        <f t="shared" si="16"/>
        <v>8</v>
      </c>
      <c r="S48" s="314">
        <f t="shared" si="16"/>
        <v>8</v>
      </c>
      <c r="T48" s="314">
        <f t="shared" si="16"/>
        <v>8</v>
      </c>
      <c r="U48" s="314">
        <f t="shared" si="16"/>
        <v>8</v>
      </c>
      <c r="V48" s="314">
        <f t="shared" si="16"/>
        <v>8</v>
      </c>
      <c r="W48" s="314">
        <f t="shared" si="16"/>
        <v>8</v>
      </c>
      <c r="X48" s="314">
        <f t="shared" si="16"/>
        <v>8</v>
      </c>
      <c r="Y48" s="314">
        <f t="shared" si="16"/>
        <v>8</v>
      </c>
      <c r="Z48" s="314">
        <f t="shared" si="16"/>
        <v>8</v>
      </c>
      <c r="AA48" s="314">
        <f t="shared" si="16"/>
        <v>8</v>
      </c>
      <c r="AB48" s="314">
        <f t="shared" si="16"/>
        <v>8</v>
      </c>
      <c r="AC48" s="314">
        <f t="shared" si="16"/>
        <v>5.6</v>
      </c>
      <c r="AD48" s="271"/>
      <c r="AE48" s="271"/>
    </row>
    <row r="49" spans="1:34" s="264" customFormat="1" ht="12.75" x14ac:dyDescent="0.2">
      <c r="A49" s="265" t="s">
        <v>137</v>
      </c>
      <c r="B49" s="266"/>
      <c r="C49" s="267"/>
      <c r="D49" s="267"/>
      <c r="E49" s="267"/>
      <c r="F49" s="267"/>
      <c r="G49" s="267"/>
      <c r="H49" s="267"/>
      <c r="I49" s="267"/>
      <c r="J49" s="268"/>
      <c r="K49" s="268"/>
      <c r="L49" s="267"/>
      <c r="M49" s="267"/>
      <c r="N49" s="269"/>
      <c r="O49" s="269"/>
      <c r="P49" s="270"/>
      <c r="Q49" s="267"/>
      <c r="R49" s="269"/>
      <c r="S49" s="269"/>
      <c r="T49" s="269"/>
      <c r="U49" s="269"/>
      <c r="V49" s="269"/>
      <c r="W49" s="269"/>
      <c r="X49" s="269"/>
      <c r="Y49" s="269"/>
      <c r="Z49" s="269"/>
      <c r="AA49" s="269"/>
      <c r="AB49" s="269"/>
      <c r="AC49" s="346"/>
      <c r="AD49" s="271"/>
      <c r="AE49" s="272"/>
    </row>
    <row r="50" spans="1:34" x14ac:dyDescent="0.2">
      <c r="A50" s="47" t="s">
        <v>138</v>
      </c>
      <c r="B50" s="97">
        <v>5</v>
      </c>
      <c r="C50" s="97">
        <v>5</v>
      </c>
      <c r="D50" s="97">
        <v>5</v>
      </c>
      <c r="E50" s="97">
        <v>5</v>
      </c>
      <c r="F50" s="97">
        <v>5</v>
      </c>
      <c r="G50" s="97">
        <v>5</v>
      </c>
      <c r="H50" s="97">
        <v>6</v>
      </c>
      <c r="I50" s="97">
        <v>6</v>
      </c>
      <c r="J50" s="97">
        <v>6</v>
      </c>
      <c r="K50" s="97">
        <v>7</v>
      </c>
      <c r="L50" s="97">
        <v>7</v>
      </c>
      <c r="M50" s="97">
        <v>7</v>
      </c>
      <c r="N50" s="97">
        <v>8</v>
      </c>
      <c r="O50" s="97">
        <v>8</v>
      </c>
      <c r="P50" s="97">
        <v>8</v>
      </c>
      <c r="Q50" s="97">
        <v>8</v>
      </c>
      <c r="R50" s="97">
        <v>8</v>
      </c>
      <c r="S50" s="97">
        <v>8</v>
      </c>
      <c r="T50" s="97">
        <v>8</v>
      </c>
      <c r="U50" s="97">
        <v>8</v>
      </c>
      <c r="V50" s="97">
        <v>8</v>
      </c>
      <c r="W50" s="97">
        <v>8</v>
      </c>
      <c r="X50" s="97">
        <v>8</v>
      </c>
      <c r="Y50" s="97">
        <v>8</v>
      </c>
      <c r="Z50" s="97">
        <v>8</v>
      </c>
      <c r="AA50" s="97">
        <v>8</v>
      </c>
      <c r="AB50" s="342">
        <v>8</v>
      </c>
      <c r="AC50" s="96">
        <v>5</v>
      </c>
      <c r="AD50" s="48"/>
      <c r="AE50" s="48"/>
      <c r="AF50" s="48"/>
      <c r="AG50" s="48"/>
      <c r="AH50" s="48"/>
    </row>
    <row r="51" spans="1:34" x14ac:dyDescent="0.2">
      <c r="A51" s="47" t="s">
        <v>139</v>
      </c>
      <c r="B51" s="97">
        <f t="shared" ref="B51:AC51" si="18">ROUND(1*B50,2)</f>
        <v>5</v>
      </c>
      <c r="C51" s="97">
        <f t="shared" si="18"/>
        <v>5</v>
      </c>
      <c r="D51" s="97">
        <f t="shared" si="18"/>
        <v>5</v>
      </c>
      <c r="E51" s="97">
        <f t="shared" si="18"/>
        <v>5</v>
      </c>
      <c r="F51" s="97">
        <f t="shared" si="18"/>
        <v>5</v>
      </c>
      <c r="G51" s="97">
        <f t="shared" si="18"/>
        <v>5</v>
      </c>
      <c r="H51" s="97">
        <f t="shared" si="18"/>
        <v>6</v>
      </c>
      <c r="I51" s="97">
        <f t="shared" si="18"/>
        <v>6</v>
      </c>
      <c r="J51" s="97">
        <f t="shared" si="18"/>
        <v>6</v>
      </c>
      <c r="K51" s="97">
        <f t="shared" si="18"/>
        <v>7</v>
      </c>
      <c r="L51" s="97">
        <f t="shared" si="18"/>
        <v>7</v>
      </c>
      <c r="M51" s="97">
        <f t="shared" si="18"/>
        <v>7</v>
      </c>
      <c r="N51" s="97">
        <f t="shared" si="18"/>
        <v>8</v>
      </c>
      <c r="O51" s="97">
        <f t="shared" si="18"/>
        <v>8</v>
      </c>
      <c r="P51" s="97">
        <f t="shared" si="18"/>
        <v>8</v>
      </c>
      <c r="Q51" s="97">
        <f t="shared" si="18"/>
        <v>8</v>
      </c>
      <c r="R51" s="97">
        <f t="shared" si="18"/>
        <v>8</v>
      </c>
      <c r="S51" s="97">
        <f t="shared" si="18"/>
        <v>8</v>
      </c>
      <c r="T51" s="97">
        <f t="shared" si="18"/>
        <v>8</v>
      </c>
      <c r="U51" s="97">
        <f t="shared" si="18"/>
        <v>8</v>
      </c>
      <c r="V51" s="97">
        <f t="shared" si="18"/>
        <v>8</v>
      </c>
      <c r="W51" s="97">
        <f t="shared" si="18"/>
        <v>8</v>
      </c>
      <c r="X51" s="97">
        <f t="shared" si="18"/>
        <v>8</v>
      </c>
      <c r="Y51" s="97">
        <f t="shared" si="18"/>
        <v>8</v>
      </c>
      <c r="Z51" s="97">
        <f t="shared" si="18"/>
        <v>8</v>
      </c>
      <c r="AA51" s="97">
        <f t="shared" si="18"/>
        <v>8</v>
      </c>
      <c r="AB51" s="342">
        <f t="shared" si="18"/>
        <v>8</v>
      </c>
      <c r="AC51" s="96">
        <f t="shared" si="18"/>
        <v>5</v>
      </c>
      <c r="AF51" s="32"/>
      <c r="AG51" s="32"/>
      <c r="AH51" s="32"/>
    </row>
    <row r="52" spans="1:34" s="15" customFormat="1" x14ac:dyDescent="0.2">
      <c r="A52" s="43" t="s">
        <v>140</v>
      </c>
      <c r="B52" s="98">
        <v>0</v>
      </c>
      <c r="C52" s="98">
        <v>0</v>
      </c>
      <c r="D52" s="98">
        <v>0</v>
      </c>
      <c r="E52" s="98">
        <v>0</v>
      </c>
      <c r="F52" s="98">
        <v>0</v>
      </c>
      <c r="G52" s="98">
        <v>0</v>
      </c>
      <c r="H52" s="98">
        <v>0</v>
      </c>
      <c r="I52" s="98">
        <v>0</v>
      </c>
      <c r="J52" s="98">
        <v>0</v>
      </c>
      <c r="K52" s="98">
        <v>0</v>
      </c>
      <c r="L52" s="98">
        <v>0</v>
      </c>
      <c r="M52" s="98">
        <v>0</v>
      </c>
      <c r="N52" s="98">
        <v>0</v>
      </c>
      <c r="O52" s="98">
        <v>0</v>
      </c>
      <c r="P52" s="98">
        <v>0</v>
      </c>
      <c r="Q52" s="98">
        <v>0</v>
      </c>
      <c r="R52" s="98">
        <v>0</v>
      </c>
      <c r="S52" s="98">
        <v>0</v>
      </c>
      <c r="T52" s="98">
        <v>0</v>
      </c>
      <c r="U52" s="98">
        <v>0</v>
      </c>
      <c r="V52" s="98">
        <v>0</v>
      </c>
      <c r="W52" s="98">
        <v>0</v>
      </c>
      <c r="X52" s="98">
        <v>0</v>
      </c>
      <c r="Y52" s="98">
        <v>0</v>
      </c>
      <c r="Z52" s="98">
        <v>0</v>
      </c>
      <c r="AA52" s="98">
        <v>0</v>
      </c>
      <c r="AB52" s="343">
        <v>0</v>
      </c>
      <c r="AC52" s="98">
        <v>0</v>
      </c>
      <c r="AF52" s="32"/>
      <c r="AG52" s="32"/>
      <c r="AH52" s="32"/>
    </row>
    <row r="53" spans="1:34" s="15" customFormat="1" x14ac:dyDescent="0.2">
      <c r="A53" s="43" t="s">
        <v>141</v>
      </c>
      <c r="B53" s="99">
        <v>0</v>
      </c>
      <c r="C53" s="99">
        <v>0</v>
      </c>
      <c r="D53" s="99">
        <v>0</v>
      </c>
      <c r="E53" s="99">
        <v>0</v>
      </c>
      <c r="F53" s="99">
        <v>0</v>
      </c>
      <c r="G53" s="99">
        <v>0</v>
      </c>
      <c r="H53" s="99">
        <v>0</v>
      </c>
      <c r="I53" s="99">
        <v>0</v>
      </c>
      <c r="J53" s="99">
        <v>0</v>
      </c>
      <c r="K53" s="99">
        <v>0</v>
      </c>
      <c r="L53" s="99">
        <v>0</v>
      </c>
      <c r="M53" s="99">
        <v>0</v>
      </c>
      <c r="N53" s="99">
        <v>0</v>
      </c>
      <c r="O53" s="99">
        <v>0</v>
      </c>
      <c r="P53" s="99">
        <v>0</v>
      </c>
      <c r="Q53" s="99">
        <v>0</v>
      </c>
      <c r="R53" s="99">
        <v>0</v>
      </c>
      <c r="S53" s="99">
        <v>0</v>
      </c>
      <c r="T53" s="99">
        <v>0</v>
      </c>
      <c r="U53" s="99">
        <v>0</v>
      </c>
      <c r="V53" s="99">
        <v>0</v>
      </c>
      <c r="W53" s="99">
        <v>0</v>
      </c>
      <c r="X53" s="99">
        <v>0</v>
      </c>
      <c r="Y53" s="99">
        <v>0</v>
      </c>
      <c r="Z53" s="99">
        <v>0</v>
      </c>
      <c r="AA53" s="99">
        <v>0</v>
      </c>
      <c r="AB53" s="344">
        <v>0</v>
      </c>
      <c r="AC53" s="96">
        <v>0</v>
      </c>
      <c r="AF53" s="18"/>
      <c r="AG53" s="18"/>
      <c r="AH53" s="18"/>
    </row>
    <row r="54" spans="1:34" s="15" customFormat="1" ht="12.75" x14ac:dyDescent="0.2">
      <c r="A54" s="39" t="s">
        <v>142</v>
      </c>
      <c r="B54" s="3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51"/>
      <c r="AF54" s="18"/>
      <c r="AG54" s="18"/>
      <c r="AH54" s="18"/>
    </row>
    <row r="55" spans="1:34" x14ac:dyDescent="0.2">
      <c r="A55" s="51" t="str">
        <f t="shared" ref="A55:A63" si="19">A85</f>
        <v>Pilot Upper Limit</v>
      </c>
      <c r="B55" s="35">
        <f>$B$85</f>
        <v>16</v>
      </c>
      <c r="C55" s="35">
        <f t="shared" ref="C55:AC55" si="20">$B$85</f>
        <v>16</v>
      </c>
      <c r="D55" s="35">
        <f t="shared" si="20"/>
        <v>16</v>
      </c>
      <c r="E55" s="35">
        <f t="shared" si="20"/>
        <v>16</v>
      </c>
      <c r="F55" s="35">
        <f t="shared" si="20"/>
        <v>16</v>
      </c>
      <c r="G55" s="35">
        <f t="shared" si="20"/>
        <v>16</v>
      </c>
      <c r="H55" s="35">
        <f t="shared" si="20"/>
        <v>16</v>
      </c>
      <c r="I55" s="35">
        <f t="shared" si="20"/>
        <v>16</v>
      </c>
      <c r="J55" s="35">
        <f t="shared" si="20"/>
        <v>16</v>
      </c>
      <c r="K55" s="35">
        <f t="shared" si="20"/>
        <v>16</v>
      </c>
      <c r="L55" s="35">
        <f t="shared" si="20"/>
        <v>16</v>
      </c>
      <c r="M55" s="35">
        <f t="shared" si="20"/>
        <v>16</v>
      </c>
      <c r="N55" s="35">
        <f t="shared" si="20"/>
        <v>16</v>
      </c>
      <c r="O55" s="35">
        <f t="shared" si="20"/>
        <v>16</v>
      </c>
      <c r="P55" s="35">
        <f t="shared" si="20"/>
        <v>16</v>
      </c>
      <c r="Q55" s="35">
        <f t="shared" si="20"/>
        <v>16</v>
      </c>
      <c r="R55" s="35">
        <f t="shared" si="20"/>
        <v>16</v>
      </c>
      <c r="S55" s="35">
        <f t="shared" si="20"/>
        <v>16</v>
      </c>
      <c r="T55" s="35">
        <f t="shared" si="20"/>
        <v>16</v>
      </c>
      <c r="U55" s="35">
        <f t="shared" si="20"/>
        <v>16</v>
      </c>
      <c r="V55" s="35">
        <f t="shared" si="20"/>
        <v>16</v>
      </c>
      <c r="W55" s="35">
        <f t="shared" si="20"/>
        <v>16</v>
      </c>
      <c r="X55" s="35">
        <f t="shared" si="20"/>
        <v>16</v>
      </c>
      <c r="Y55" s="35">
        <f t="shared" si="20"/>
        <v>16</v>
      </c>
      <c r="Z55" s="35">
        <f t="shared" si="20"/>
        <v>16</v>
      </c>
      <c r="AA55" s="35">
        <f t="shared" si="20"/>
        <v>16</v>
      </c>
      <c r="AB55" s="339">
        <f t="shared" si="20"/>
        <v>16</v>
      </c>
      <c r="AC55" s="115">
        <f t="shared" si="20"/>
        <v>16</v>
      </c>
    </row>
    <row r="56" spans="1:34" x14ac:dyDescent="0.2">
      <c r="A56" s="34" t="str">
        <f t="shared" si="19"/>
        <v>Pilot Lower Limit</v>
      </c>
      <c r="B56" s="33">
        <f>IF(B76&lt;80,11,IF(AND(B76&gt;=80,B76&lt;90),13,$B$86))</f>
        <v>11</v>
      </c>
      <c r="C56" s="33">
        <f t="shared" ref="C56:AC56" si="21">IF(C76&lt;80,11,IF(AND(C76&gt;=80,C76&lt;90),13,$B$86))</f>
        <v>11</v>
      </c>
      <c r="D56" s="33">
        <f t="shared" si="21"/>
        <v>11</v>
      </c>
      <c r="E56" s="33">
        <f t="shared" si="21"/>
        <v>11</v>
      </c>
      <c r="F56" s="33">
        <f t="shared" si="21"/>
        <v>11</v>
      </c>
      <c r="G56" s="33">
        <f t="shared" si="21"/>
        <v>11</v>
      </c>
      <c r="H56" s="33">
        <f t="shared" si="21"/>
        <v>11</v>
      </c>
      <c r="I56" s="33">
        <f t="shared" si="21"/>
        <v>11</v>
      </c>
      <c r="J56" s="33">
        <f t="shared" si="21"/>
        <v>11</v>
      </c>
      <c r="K56" s="33">
        <f t="shared" si="21"/>
        <v>11</v>
      </c>
      <c r="L56" s="33">
        <f t="shared" si="21"/>
        <v>13</v>
      </c>
      <c r="M56" s="33">
        <f t="shared" si="21"/>
        <v>13</v>
      </c>
      <c r="N56" s="33">
        <f t="shared" si="21"/>
        <v>13</v>
      </c>
      <c r="O56" s="33">
        <f t="shared" si="21"/>
        <v>13</v>
      </c>
      <c r="P56" s="33">
        <f t="shared" si="21"/>
        <v>13</v>
      </c>
      <c r="Q56" s="33">
        <f t="shared" si="21"/>
        <v>13</v>
      </c>
      <c r="R56" s="33">
        <f t="shared" si="21"/>
        <v>16</v>
      </c>
      <c r="S56" s="33">
        <f t="shared" si="21"/>
        <v>16</v>
      </c>
      <c r="T56" s="33">
        <f t="shared" si="21"/>
        <v>16</v>
      </c>
      <c r="U56" s="33">
        <f t="shared" si="21"/>
        <v>16</v>
      </c>
      <c r="V56" s="33">
        <f t="shared" si="21"/>
        <v>16</v>
      </c>
      <c r="W56" s="33">
        <f t="shared" si="21"/>
        <v>16</v>
      </c>
      <c r="X56" s="33">
        <f t="shared" si="21"/>
        <v>16</v>
      </c>
      <c r="Y56" s="33">
        <f t="shared" si="21"/>
        <v>16</v>
      </c>
      <c r="Z56" s="33">
        <f t="shared" si="21"/>
        <v>13</v>
      </c>
      <c r="AA56" s="33">
        <f t="shared" si="21"/>
        <v>13</v>
      </c>
      <c r="AB56" s="125">
        <f t="shared" si="21"/>
        <v>13</v>
      </c>
      <c r="AC56" s="33">
        <f t="shared" si="21"/>
        <v>11</v>
      </c>
    </row>
    <row r="57" spans="1:34" x14ac:dyDescent="0.2">
      <c r="A57" s="34" t="str">
        <f t="shared" si="19"/>
        <v>&gt; L4 Pilots / Crews</v>
      </c>
      <c r="B57" s="33">
        <f t="shared" ref="B57:AC57" si="22">ROUNDUP(IF(B$13="Deploy",MAX((B$79/100)*$B87,$B87),(B$79/100)*$B87),0)</f>
        <v>2</v>
      </c>
      <c r="C57" s="33">
        <f t="shared" si="22"/>
        <v>2</v>
      </c>
      <c r="D57" s="33">
        <f t="shared" si="22"/>
        <v>2</v>
      </c>
      <c r="E57" s="33">
        <f t="shared" si="22"/>
        <v>2</v>
      </c>
      <c r="F57" s="33">
        <f t="shared" si="22"/>
        <v>2</v>
      </c>
      <c r="G57" s="33">
        <f t="shared" si="22"/>
        <v>2</v>
      </c>
      <c r="H57" s="33">
        <f t="shared" si="22"/>
        <v>3</v>
      </c>
      <c r="I57" s="33">
        <f t="shared" si="22"/>
        <v>3</v>
      </c>
      <c r="J57" s="33">
        <f t="shared" si="22"/>
        <v>4</v>
      </c>
      <c r="K57" s="33">
        <f t="shared" si="22"/>
        <v>4</v>
      </c>
      <c r="L57" s="33">
        <f t="shared" si="22"/>
        <v>4</v>
      </c>
      <c r="M57" s="33">
        <f t="shared" si="22"/>
        <v>5</v>
      </c>
      <c r="N57" s="33">
        <f t="shared" si="22"/>
        <v>5</v>
      </c>
      <c r="O57" s="33">
        <f t="shared" si="22"/>
        <v>5</v>
      </c>
      <c r="P57" s="33">
        <f t="shared" si="22"/>
        <v>5</v>
      </c>
      <c r="Q57" s="33">
        <f t="shared" si="22"/>
        <v>5</v>
      </c>
      <c r="R57" s="33">
        <f t="shared" si="22"/>
        <v>5</v>
      </c>
      <c r="S57" s="33">
        <f t="shared" si="22"/>
        <v>5</v>
      </c>
      <c r="T57" s="33">
        <f t="shared" si="22"/>
        <v>5</v>
      </c>
      <c r="U57" s="33">
        <f t="shared" si="22"/>
        <v>5</v>
      </c>
      <c r="V57" s="33">
        <f t="shared" si="22"/>
        <v>5</v>
      </c>
      <c r="W57" s="33">
        <f t="shared" si="22"/>
        <v>5</v>
      </c>
      <c r="X57" s="33">
        <f t="shared" si="22"/>
        <v>5</v>
      </c>
      <c r="Y57" s="33">
        <f t="shared" si="22"/>
        <v>5</v>
      </c>
      <c r="Z57" s="33">
        <f t="shared" si="22"/>
        <v>5</v>
      </c>
      <c r="AA57" s="33">
        <f t="shared" si="22"/>
        <v>5</v>
      </c>
      <c r="AB57" s="125">
        <f t="shared" si="22"/>
        <v>5</v>
      </c>
      <c r="AC57" s="33">
        <f t="shared" si="22"/>
        <v>2</v>
      </c>
    </row>
    <row r="58" spans="1:34" x14ac:dyDescent="0.2">
      <c r="A58" s="34" t="str">
        <f t="shared" si="19"/>
        <v>&gt; L3 Pilots / Crews</v>
      </c>
      <c r="B58" s="33">
        <f t="shared" ref="B58:AC58" si="23">ROUNDUP(IF(B$13="Deploy",MAX((B$79/100)*$B88,$B88),(B$79/100)*$B88),0)</f>
        <v>3</v>
      </c>
      <c r="C58" s="33">
        <f t="shared" si="23"/>
        <v>3</v>
      </c>
      <c r="D58" s="33">
        <f t="shared" si="23"/>
        <v>3</v>
      </c>
      <c r="E58" s="33">
        <f t="shared" si="23"/>
        <v>3</v>
      </c>
      <c r="F58" s="33">
        <f t="shared" si="23"/>
        <v>3</v>
      </c>
      <c r="G58" s="33">
        <f t="shared" si="23"/>
        <v>3</v>
      </c>
      <c r="H58" s="33">
        <f t="shared" si="23"/>
        <v>4</v>
      </c>
      <c r="I58" s="33">
        <f t="shared" si="23"/>
        <v>4</v>
      </c>
      <c r="J58" s="33">
        <f t="shared" si="23"/>
        <v>5</v>
      </c>
      <c r="K58" s="33">
        <f t="shared" si="23"/>
        <v>5</v>
      </c>
      <c r="L58" s="33">
        <f t="shared" si="23"/>
        <v>6</v>
      </c>
      <c r="M58" s="33">
        <f t="shared" si="23"/>
        <v>6</v>
      </c>
      <c r="N58" s="33">
        <f t="shared" si="23"/>
        <v>6</v>
      </c>
      <c r="O58" s="33">
        <f t="shared" si="23"/>
        <v>6</v>
      </c>
      <c r="P58" s="33">
        <f t="shared" si="23"/>
        <v>6</v>
      </c>
      <c r="Q58" s="33">
        <f t="shared" si="23"/>
        <v>6</v>
      </c>
      <c r="R58" s="33">
        <f t="shared" si="23"/>
        <v>7</v>
      </c>
      <c r="S58" s="33">
        <f t="shared" si="23"/>
        <v>7</v>
      </c>
      <c r="T58" s="33">
        <f t="shared" si="23"/>
        <v>7</v>
      </c>
      <c r="U58" s="33">
        <f t="shared" si="23"/>
        <v>7</v>
      </c>
      <c r="V58" s="33">
        <f t="shared" si="23"/>
        <v>7</v>
      </c>
      <c r="W58" s="33">
        <f t="shared" si="23"/>
        <v>7</v>
      </c>
      <c r="X58" s="33">
        <f t="shared" si="23"/>
        <v>7</v>
      </c>
      <c r="Y58" s="33">
        <f t="shared" si="23"/>
        <v>7</v>
      </c>
      <c r="Z58" s="33">
        <f t="shared" si="23"/>
        <v>6</v>
      </c>
      <c r="AA58" s="33">
        <f t="shared" si="23"/>
        <v>6</v>
      </c>
      <c r="AB58" s="125">
        <f t="shared" si="23"/>
        <v>6</v>
      </c>
      <c r="AC58" s="33">
        <f t="shared" si="23"/>
        <v>3</v>
      </c>
    </row>
    <row r="59" spans="1:34" s="21" customFormat="1" x14ac:dyDescent="0.2">
      <c r="A59" s="34" t="str">
        <f t="shared" si="19"/>
        <v>&gt; L2 Pilots / Crews</v>
      </c>
      <c r="B59" s="33">
        <f t="shared" ref="B59:AC59" si="24">ROUNDUP(IF(B$13="Deploy",MAX((B$79/100)*$B89,$B89),(B$79/100)*$B89),0)</f>
        <v>5</v>
      </c>
      <c r="C59" s="33">
        <f t="shared" si="24"/>
        <v>5</v>
      </c>
      <c r="D59" s="33">
        <f t="shared" si="24"/>
        <v>5</v>
      </c>
      <c r="E59" s="33">
        <f t="shared" si="24"/>
        <v>5</v>
      </c>
      <c r="F59" s="33">
        <f t="shared" si="24"/>
        <v>5</v>
      </c>
      <c r="G59" s="33">
        <f t="shared" si="24"/>
        <v>5</v>
      </c>
      <c r="H59" s="33">
        <f t="shared" si="24"/>
        <v>6</v>
      </c>
      <c r="I59" s="33">
        <f t="shared" si="24"/>
        <v>7</v>
      </c>
      <c r="J59" s="33">
        <f t="shared" si="24"/>
        <v>8</v>
      </c>
      <c r="K59" s="33">
        <f t="shared" si="24"/>
        <v>8</v>
      </c>
      <c r="L59" s="33">
        <f t="shared" si="24"/>
        <v>9</v>
      </c>
      <c r="M59" s="33">
        <f t="shared" si="24"/>
        <v>11</v>
      </c>
      <c r="N59" s="33">
        <f t="shared" si="24"/>
        <v>11</v>
      </c>
      <c r="O59" s="33">
        <f t="shared" si="24"/>
        <v>11</v>
      </c>
      <c r="P59" s="33">
        <f t="shared" si="24"/>
        <v>11</v>
      </c>
      <c r="Q59" s="33">
        <f t="shared" si="24"/>
        <v>11</v>
      </c>
      <c r="R59" s="33">
        <f t="shared" si="24"/>
        <v>12</v>
      </c>
      <c r="S59" s="33">
        <f t="shared" si="24"/>
        <v>12</v>
      </c>
      <c r="T59" s="33">
        <f t="shared" si="24"/>
        <v>12</v>
      </c>
      <c r="U59" s="33">
        <f t="shared" si="24"/>
        <v>12</v>
      </c>
      <c r="V59" s="33">
        <f t="shared" si="24"/>
        <v>12</v>
      </c>
      <c r="W59" s="33">
        <f t="shared" si="24"/>
        <v>12</v>
      </c>
      <c r="X59" s="33">
        <f t="shared" si="24"/>
        <v>12</v>
      </c>
      <c r="Y59" s="33">
        <f t="shared" si="24"/>
        <v>11</v>
      </c>
      <c r="Z59" s="33">
        <f t="shared" si="24"/>
        <v>11</v>
      </c>
      <c r="AA59" s="33">
        <f t="shared" si="24"/>
        <v>11</v>
      </c>
      <c r="AB59" s="125">
        <f t="shared" si="24"/>
        <v>10</v>
      </c>
      <c r="AC59" s="33">
        <f t="shared" si="24"/>
        <v>5</v>
      </c>
    </row>
    <row r="60" spans="1:34" x14ac:dyDescent="0.2">
      <c r="A60" s="34" t="str">
        <f t="shared" si="19"/>
        <v>&gt; L1 Pilots / Crews</v>
      </c>
      <c r="B60" s="33">
        <f t="shared" ref="B60:AC60" si="25">ROUNDUP(IF(B$13="Deploy",MAX((B$79/100)*$B90,$B90),(B$79/100)*$B90),0)</f>
        <v>6</v>
      </c>
      <c r="C60" s="33">
        <f t="shared" si="25"/>
        <v>6</v>
      </c>
      <c r="D60" s="33">
        <f t="shared" si="25"/>
        <v>6</v>
      </c>
      <c r="E60" s="33">
        <f t="shared" si="25"/>
        <v>6</v>
      </c>
      <c r="F60" s="33">
        <f t="shared" si="25"/>
        <v>6</v>
      </c>
      <c r="G60" s="33">
        <f t="shared" si="25"/>
        <v>6</v>
      </c>
      <c r="H60" s="33">
        <f t="shared" si="25"/>
        <v>7</v>
      </c>
      <c r="I60" s="33">
        <f t="shared" si="25"/>
        <v>9</v>
      </c>
      <c r="J60" s="33">
        <f t="shared" si="25"/>
        <v>10</v>
      </c>
      <c r="K60" s="33">
        <f t="shared" si="25"/>
        <v>10</v>
      </c>
      <c r="L60" s="33">
        <f t="shared" si="25"/>
        <v>12</v>
      </c>
      <c r="M60" s="33">
        <f t="shared" si="25"/>
        <v>13</v>
      </c>
      <c r="N60" s="33">
        <f t="shared" si="25"/>
        <v>13</v>
      </c>
      <c r="O60" s="33">
        <f t="shared" si="25"/>
        <v>13</v>
      </c>
      <c r="P60" s="33">
        <f t="shared" si="25"/>
        <v>13</v>
      </c>
      <c r="Q60" s="33">
        <f t="shared" si="25"/>
        <v>13</v>
      </c>
      <c r="R60" s="33">
        <f t="shared" si="25"/>
        <v>15</v>
      </c>
      <c r="S60" s="33">
        <f t="shared" si="25"/>
        <v>15</v>
      </c>
      <c r="T60" s="33">
        <f t="shared" si="25"/>
        <v>15</v>
      </c>
      <c r="U60" s="33">
        <f t="shared" si="25"/>
        <v>15</v>
      </c>
      <c r="V60" s="33">
        <f t="shared" si="25"/>
        <v>15</v>
      </c>
      <c r="W60" s="33">
        <f t="shared" si="25"/>
        <v>15</v>
      </c>
      <c r="X60" s="33">
        <f t="shared" si="25"/>
        <v>15</v>
      </c>
      <c r="Y60" s="33">
        <f t="shared" si="25"/>
        <v>14</v>
      </c>
      <c r="Z60" s="33">
        <f t="shared" si="25"/>
        <v>13</v>
      </c>
      <c r="AA60" s="33">
        <f t="shared" si="25"/>
        <v>13</v>
      </c>
      <c r="AB60" s="125">
        <f t="shared" si="25"/>
        <v>13</v>
      </c>
      <c r="AC60" s="33">
        <f t="shared" si="25"/>
        <v>6</v>
      </c>
    </row>
    <row r="61" spans="1:34" x14ac:dyDescent="0.2">
      <c r="A61" s="34" t="str">
        <f t="shared" si="19"/>
        <v>NVG Quals</v>
      </c>
      <c r="B61" s="33">
        <f t="shared" ref="B61:AB61" si="26">ROUNDUP(IF(B$13="Deploy",MAX((B$79/100)*$B91,$B91),(B$79/100)*$B91),0)</f>
        <v>5</v>
      </c>
      <c r="C61" s="33">
        <f t="shared" si="26"/>
        <v>5</v>
      </c>
      <c r="D61" s="33">
        <f t="shared" si="26"/>
        <v>5</v>
      </c>
      <c r="E61" s="33">
        <f t="shared" si="26"/>
        <v>5</v>
      </c>
      <c r="F61" s="33">
        <f t="shared" si="26"/>
        <v>5</v>
      </c>
      <c r="G61" s="33">
        <f t="shared" si="26"/>
        <v>5</v>
      </c>
      <c r="H61" s="33">
        <f t="shared" si="26"/>
        <v>6</v>
      </c>
      <c r="I61" s="33">
        <f t="shared" si="26"/>
        <v>7</v>
      </c>
      <c r="J61" s="33">
        <f t="shared" si="26"/>
        <v>8</v>
      </c>
      <c r="K61" s="33">
        <f t="shared" si="26"/>
        <v>8</v>
      </c>
      <c r="L61" s="33">
        <f t="shared" si="26"/>
        <v>9</v>
      </c>
      <c r="M61" s="33">
        <f t="shared" si="26"/>
        <v>11</v>
      </c>
      <c r="N61" s="33">
        <f t="shared" si="26"/>
        <v>11</v>
      </c>
      <c r="O61" s="33">
        <f t="shared" si="26"/>
        <v>11</v>
      </c>
      <c r="P61" s="33">
        <f t="shared" si="26"/>
        <v>11</v>
      </c>
      <c r="Q61" s="33">
        <f t="shared" si="26"/>
        <v>11</v>
      </c>
      <c r="R61" s="33">
        <f t="shared" si="26"/>
        <v>12</v>
      </c>
      <c r="S61" s="33">
        <f t="shared" si="26"/>
        <v>12</v>
      </c>
      <c r="T61" s="33">
        <f t="shared" si="26"/>
        <v>12</v>
      </c>
      <c r="U61" s="33">
        <f t="shared" si="26"/>
        <v>12</v>
      </c>
      <c r="V61" s="33">
        <f t="shared" si="26"/>
        <v>12</v>
      </c>
      <c r="W61" s="33">
        <f t="shared" si="26"/>
        <v>12</v>
      </c>
      <c r="X61" s="33">
        <f t="shared" si="26"/>
        <v>12</v>
      </c>
      <c r="Y61" s="33">
        <f t="shared" si="26"/>
        <v>11</v>
      </c>
      <c r="Z61" s="33">
        <f t="shared" si="26"/>
        <v>11</v>
      </c>
      <c r="AA61" s="33">
        <f t="shared" si="26"/>
        <v>11</v>
      </c>
      <c r="AB61" s="125">
        <f t="shared" si="26"/>
        <v>10</v>
      </c>
      <c r="AC61" s="33">
        <v>0</v>
      </c>
    </row>
    <row r="62" spans="1:34" x14ac:dyDescent="0.2">
      <c r="A62" s="34" t="str">
        <f t="shared" si="19"/>
        <v>JMPS SME</v>
      </c>
      <c r="B62" s="33">
        <f t="shared" ref="B62:AB62" si="27">ROUNDUP(IF(B$13="Deploy",MAX((B$79/100)*$B92,$B92),(B$79/100)*$B92),0)</f>
        <v>2</v>
      </c>
      <c r="C62" s="33">
        <f t="shared" si="27"/>
        <v>2</v>
      </c>
      <c r="D62" s="33">
        <f t="shared" si="27"/>
        <v>2</v>
      </c>
      <c r="E62" s="33">
        <f t="shared" si="27"/>
        <v>2</v>
      </c>
      <c r="F62" s="33">
        <f t="shared" si="27"/>
        <v>2</v>
      </c>
      <c r="G62" s="33">
        <f t="shared" si="27"/>
        <v>2</v>
      </c>
      <c r="H62" s="33">
        <f t="shared" si="27"/>
        <v>2</v>
      </c>
      <c r="I62" s="33">
        <f t="shared" si="27"/>
        <v>2</v>
      </c>
      <c r="J62" s="33">
        <f t="shared" si="27"/>
        <v>2</v>
      </c>
      <c r="K62" s="33">
        <f t="shared" si="27"/>
        <v>2</v>
      </c>
      <c r="L62" s="33">
        <f t="shared" si="27"/>
        <v>3</v>
      </c>
      <c r="M62" s="33">
        <f t="shared" si="27"/>
        <v>3</v>
      </c>
      <c r="N62" s="33">
        <f t="shared" si="27"/>
        <v>3</v>
      </c>
      <c r="O62" s="33">
        <f t="shared" si="27"/>
        <v>3</v>
      </c>
      <c r="P62" s="33">
        <f t="shared" si="27"/>
        <v>3</v>
      </c>
      <c r="Q62" s="33">
        <f t="shared" si="27"/>
        <v>3</v>
      </c>
      <c r="R62" s="33">
        <f t="shared" si="27"/>
        <v>3</v>
      </c>
      <c r="S62" s="33">
        <f t="shared" si="27"/>
        <v>3</v>
      </c>
      <c r="T62" s="33">
        <f t="shared" si="27"/>
        <v>3</v>
      </c>
      <c r="U62" s="33">
        <f t="shared" si="27"/>
        <v>3</v>
      </c>
      <c r="V62" s="33">
        <f t="shared" si="27"/>
        <v>3</v>
      </c>
      <c r="W62" s="33">
        <f t="shared" si="27"/>
        <v>3</v>
      </c>
      <c r="X62" s="33">
        <f t="shared" si="27"/>
        <v>3</v>
      </c>
      <c r="Y62" s="33">
        <f t="shared" si="27"/>
        <v>3</v>
      </c>
      <c r="Z62" s="33">
        <f t="shared" si="27"/>
        <v>3</v>
      </c>
      <c r="AA62" s="33">
        <f t="shared" si="27"/>
        <v>3</v>
      </c>
      <c r="AB62" s="125">
        <f t="shared" si="27"/>
        <v>3</v>
      </c>
      <c r="AC62" s="33">
        <v>0</v>
      </c>
    </row>
    <row r="63" spans="1:34" x14ac:dyDescent="0.2">
      <c r="A63" s="34" t="str">
        <f t="shared" si="19"/>
        <v>CVW Strike Leads</v>
      </c>
      <c r="B63" s="33">
        <f t="shared" ref="B63:AB63" si="28">ROUNDUP(IF(B$13="Deploy",MAX((B$79/100)*$B93,$B93),(B$79/100)*$B93),0)</f>
        <v>2</v>
      </c>
      <c r="C63" s="33">
        <f t="shared" si="28"/>
        <v>2</v>
      </c>
      <c r="D63" s="33">
        <f t="shared" si="28"/>
        <v>2</v>
      </c>
      <c r="E63" s="33">
        <f t="shared" si="28"/>
        <v>2</v>
      </c>
      <c r="F63" s="33">
        <f t="shared" si="28"/>
        <v>2</v>
      </c>
      <c r="G63" s="33">
        <f t="shared" si="28"/>
        <v>2</v>
      </c>
      <c r="H63" s="33">
        <f t="shared" si="28"/>
        <v>2</v>
      </c>
      <c r="I63" s="33">
        <f t="shared" si="28"/>
        <v>2</v>
      </c>
      <c r="J63" s="33">
        <f t="shared" si="28"/>
        <v>2</v>
      </c>
      <c r="K63" s="33">
        <f t="shared" si="28"/>
        <v>2</v>
      </c>
      <c r="L63" s="33">
        <f t="shared" si="28"/>
        <v>3</v>
      </c>
      <c r="M63" s="33">
        <f t="shared" si="28"/>
        <v>3</v>
      </c>
      <c r="N63" s="33">
        <f t="shared" si="28"/>
        <v>3</v>
      </c>
      <c r="O63" s="33">
        <f t="shared" si="28"/>
        <v>3</v>
      </c>
      <c r="P63" s="33">
        <f t="shared" si="28"/>
        <v>3</v>
      </c>
      <c r="Q63" s="33">
        <f t="shared" si="28"/>
        <v>3</v>
      </c>
      <c r="R63" s="33">
        <f t="shared" si="28"/>
        <v>3</v>
      </c>
      <c r="S63" s="33">
        <f t="shared" si="28"/>
        <v>3</v>
      </c>
      <c r="T63" s="33">
        <f t="shared" si="28"/>
        <v>3</v>
      </c>
      <c r="U63" s="33">
        <f t="shared" si="28"/>
        <v>3</v>
      </c>
      <c r="V63" s="33">
        <f t="shared" si="28"/>
        <v>3</v>
      </c>
      <c r="W63" s="33">
        <f t="shared" si="28"/>
        <v>3</v>
      </c>
      <c r="X63" s="33">
        <f t="shared" si="28"/>
        <v>3</v>
      </c>
      <c r="Y63" s="33">
        <f t="shared" si="28"/>
        <v>3</v>
      </c>
      <c r="Z63" s="33">
        <f t="shared" si="28"/>
        <v>3</v>
      </c>
      <c r="AA63" s="33">
        <f t="shared" si="28"/>
        <v>3</v>
      </c>
      <c r="AB63" s="125">
        <f t="shared" si="28"/>
        <v>3</v>
      </c>
      <c r="AC63" s="33">
        <v>0</v>
      </c>
    </row>
    <row r="64" spans="1:34" x14ac:dyDescent="0.2">
      <c r="A64" s="34" t="str">
        <f>A94</f>
        <v>Required Skilled Crews</v>
      </c>
      <c r="B64" s="33">
        <f t="shared" ref="B64:AB64" si="29">ROUNDUP(IF(B$13="Deploy",MAX((B$79/100)*$B94,$B94),(B$79/100)*$B94),0)</f>
        <v>5</v>
      </c>
      <c r="C64" s="33">
        <f t="shared" si="29"/>
        <v>5</v>
      </c>
      <c r="D64" s="33">
        <f t="shared" si="29"/>
        <v>5</v>
      </c>
      <c r="E64" s="33">
        <f t="shared" si="29"/>
        <v>5</v>
      </c>
      <c r="F64" s="33">
        <f t="shared" si="29"/>
        <v>5</v>
      </c>
      <c r="G64" s="33">
        <f t="shared" si="29"/>
        <v>5</v>
      </c>
      <c r="H64" s="33">
        <f t="shared" si="29"/>
        <v>6</v>
      </c>
      <c r="I64" s="33">
        <f t="shared" si="29"/>
        <v>7</v>
      </c>
      <c r="J64" s="33">
        <f t="shared" si="29"/>
        <v>8</v>
      </c>
      <c r="K64" s="33">
        <f t="shared" si="29"/>
        <v>8</v>
      </c>
      <c r="L64" s="33">
        <f t="shared" si="29"/>
        <v>9</v>
      </c>
      <c r="M64" s="33">
        <f t="shared" si="29"/>
        <v>11</v>
      </c>
      <c r="N64" s="33">
        <f t="shared" si="29"/>
        <v>11</v>
      </c>
      <c r="O64" s="33">
        <f t="shared" si="29"/>
        <v>11</v>
      </c>
      <c r="P64" s="33">
        <f t="shared" si="29"/>
        <v>11</v>
      </c>
      <c r="Q64" s="33">
        <f t="shared" si="29"/>
        <v>11</v>
      </c>
      <c r="R64" s="33">
        <f t="shared" si="29"/>
        <v>12</v>
      </c>
      <c r="S64" s="33">
        <f t="shared" si="29"/>
        <v>12</v>
      </c>
      <c r="T64" s="33">
        <f t="shared" si="29"/>
        <v>12</v>
      </c>
      <c r="U64" s="33">
        <f t="shared" si="29"/>
        <v>12</v>
      </c>
      <c r="V64" s="33">
        <f t="shared" si="29"/>
        <v>12</v>
      </c>
      <c r="W64" s="33">
        <f t="shared" si="29"/>
        <v>12</v>
      </c>
      <c r="X64" s="33">
        <f t="shared" si="29"/>
        <v>12</v>
      </c>
      <c r="Y64" s="33">
        <f t="shared" si="29"/>
        <v>11</v>
      </c>
      <c r="Z64" s="33">
        <f t="shared" si="29"/>
        <v>11</v>
      </c>
      <c r="AA64" s="33">
        <f t="shared" si="29"/>
        <v>11</v>
      </c>
      <c r="AB64" s="125">
        <f t="shared" si="29"/>
        <v>10</v>
      </c>
      <c r="AC64" s="33">
        <f>ROUNDUP(IF(AC$13="Deploy",MAX((AC$79/100)*$B94,$B94),(AC$79/100)*$B94),0)</f>
        <v>5</v>
      </c>
    </row>
    <row r="65" spans="1:47" s="293" customFormat="1" ht="12.75" x14ac:dyDescent="0.2">
      <c r="A65" s="265" t="s">
        <v>143</v>
      </c>
      <c r="B65" s="287"/>
      <c r="C65" s="288"/>
      <c r="D65" s="288"/>
      <c r="E65" s="288"/>
      <c r="F65" s="288"/>
      <c r="G65" s="289"/>
      <c r="H65" s="289"/>
      <c r="I65" s="289"/>
      <c r="J65" s="289"/>
      <c r="K65" s="289"/>
      <c r="L65" s="289"/>
      <c r="M65" s="289"/>
      <c r="N65" s="289"/>
      <c r="O65" s="289"/>
      <c r="P65" s="290"/>
      <c r="Q65" s="290"/>
      <c r="R65" s="291"/>
      <c r="S65" s="291"/>
      <c r="T65" s="291"/>
      <c r="U65" s="291"/>
      <c r="V65" s="291"/>
      <c r="W65" s="291"/>
      <c r="X65" s="291"/>
      <c r="Y65" s="291"/>
      <c r="Z65" s="291"/>
      <c r="AA65" s="291"/>
      <c r="AB65" s="291"/>
      <c r="AC65" s="347"/>
      <c r="AD65" s="292"/>
      <c r="AE65" s="292"/>
      <c r="AF65" s="292"/>
      <c r="AG65" s="292"/>
      <c r="AH65" s="292"/>
      <c r="AI65" s="292"/>
      <c r="AJ65" s="292"/>
      <c r="AK65" s="292"/>
      <c r="AL65" s="292"/>
      <c r="AM65" s="292"/>
      <c r="AN65" s="292"/>
      <c r="AO65" s="292"/>
      <c r="AP65" s="292"/>
      <c r="AQ65" s="292"/>
      <c r="AR65" s="292"/>
      <c r="AS65" s="292"/>
      <c r="AT65" s="292"/>
      <c r="AU65" s="292"/>
    </row>
    <row r="66" spans="1:47" s="295" customFormat="1" x14ac:dyDescent="0.2">
      <c r="A66" s="51" t="s">
        <v>144</v>
      </c>
      <c r="B66" s="294">
        <v>0.95</v>
      </c>
      <c r="C66" s="294">
        <v>0.95</v>
      </c>
      <c r="D66" s="294">
        <v>0.95</v>
      </c>
      <c r="E66" s="294">
        <v>0.95</v>
      </c>
      <c r="F66" s="294">
        <v>0.95</v>
      </c>
      <c r="G66" s="294">
        <v>0.95</v>
      </c>
      <c r="H66" s="294">
        <v>0.95</v>
      </c>
      <c r="I66" s="294">
        <v>0.95</v>
      </c>
      <c r="J66" s="294">
        <v>0.95</v>
      </c>
      <c r="K66" s="294">
        <v>0.95</v>
      </c>
      <c r="L66" s="294">
        <v>0.95</v>
      </c>
      <c r="M66" s="294">
        <v>0.95</v>
      </c>
      <c r="N66" s="294">
        <v>0.95</v>
      </c>
      <c r="O66" s="294">
        <v>0.95</v>
      </c>
      <c r="P66" s="294">
        <v>0.95</v>
      </c>
      <c r="Q66" s="294">
        <v>0.95</v>
      </c>
      <c r="R66" s="294">
        <v>0.95</v>
      </c>
      <c r="S66" s="294">
        <v>0.95</v>
      </c>
      <c r="T66" s="294">
        <v>0.95</v>
      </c>
      <c r="U66" s="294">
        <v>0.95</v>
      </c>
      <c r="V66" s="294">
        <v>0.95</v>
      </c>
      <c r="W66" s="294">
        <v>0.95</v>
      </c>
      <c r="X66" s="294">
        <v>0.95</v>
      </c>
      <c r="Y66" s="294">
        <v>0.95</v>
      </c>
      <c r="Z66" s="294">
        <v>0.95</v>
      </c>
      <c r="AA66" s="294">
        <v>0.95</v>
      </c>
      <c r="AB66" s="340">
        <v>0.95</v>
      </c>
      <c r="AC66" s="296">
        <v>0.95</v>
      </c>
    </row>
    <row r="67" spans="1:47" s="293" customFormat="1" x14ac:dyDescent="0.2">
      <c r="A67" s="51" t="s">
        <v>145</v>
      </c>
      <c r="B67" s="296">
        <v>0.92</v>
      </c>
      <c r="C67" s="296">
        <v>0.92</v>
      </c>
      <c r="D67" s="296">
        <v>0.92</v>
      </c>
      <c r="E67" s="296">
        <v>0.92</v>
      </c>
      <c r="F67" s="296">
        <v>0.92</v>
      </c>
      <c r="G67" s="296">
        <v>0.92</v>
      </c>
      <c r="H67" s="296">
        <v>0.92</v>
      </c>
      <c r="I67" s="296">
        <v>0.92</v>
      </c>
      <c r="J67" s="296">
        <v>0.92</v>
      </c>
      <c r="K67" s="296">
        <v>0.92</v>
      </c>
      <c r="L67" s="296">
        <v>0.92</v>
      </c>
      <c r="M67" s="296">
        <v>0.92</v>
      </c>
      <c r="N67" s="296">
        <v>0.92</v>
      </c>
      <c r="O67" s="296">
        <v>0.92</v>
      </c>
      <c r="P67" s="296">
        <v>0.92</v>
      </c>
      <c r="Q67" s="296">
        <v>0.92</v>
      </c>
      <c r="R67" s="296">
        <v>0.92</v>
      </c>
      <c r="S67" s="296">
        <v>0.92</v>
      </c>
      <c r="T67" s="296">
        <v>0.92</v>
      </c>
      <c r="U67" s="296">
        <v>0.92</v>
      </c>
      <c r="V67" s="296">
        <v>0.92</v>
      </c>
      <c r="W67" s="296">
        <v>0.92</v>
      </c>
      <c r="X67" s="296">
        <v>0.92</v>
      </c>
      <c r="Y67" s="296">
        <v>0.92</v>
      </c>
      <c r="Z67" s="296">
        <v>0.92</v>
      </c>
      <c r="AA67" s="296">
        <v>0.92</v>
      </c>
      <c r="AB67" s="341">
        <v>0.92</v>
      </c>
      <c r="AC67" s="296">
        <v>0.92</v>
      </c>
      <c r="AD67" s="292"/>
      <c r="AE67" s="292"/>
      <c r="AF67" s="292"/>
      <c r="AG67" s="292"/>
      <c r="AH67" s="292"/>
      <c r="AI67" s="292"/>
      <c r="AJ67" s="292"/>
      <c r="AK67" s="292"/>
      <c r="AL67" s="292"/>
      <c r="AM67" s="292"/>
      <c r="AN67" s="292"/>
      <c r="AO67" s="292"/>
      <c r="AP67" s="292"/>
      <c r="AQ67" s="292"/>
      <c r="AR67" s="292"/>
      <c r="AS67" s="292"/>
      <c r="AT67" s="292"/>
      <c r="AU67" s="292"/>
    </row>
    <row r="68" spans="1:47" s="293" customFormat="1" x14ac:dyDescent="0.2">
      <c r="A68" s="51" t="s">
        <v>146</v>
      </c>
      <c r="B68" s="296">
        <v>0.75</v>
      </c>
      <c r="C68" s="296">
        <v>0.75</v>
      </c>
      <c r="D68" s="296">
        <v>0.75</v>
      </c>
      <c r="E68" s="296">
        <v>0.75</v>
      </c>
      <c r="F68" s="296">
        <v>0.75</v>
      </c>
      <c r="G68" s="296">
        <v>0.75</v>
      </c>
      <c r="H68" s="296">
        <v>0.75</v>
      </c>
      <c r="I68" s="296">
        <v>0.75</v>
      </c>
      <c r="J68" s="296">
        <v>0.75</v>
      </c>
      <c r="K68" s="296">
        <v>0.75</v>
      </c>
      <c r="L68" s="296">
        <v>0.75</v>
      </c>
      <c r="M68" s="296">
        <v>0.75</v>
      </c>
      <c r="N68" s="296">
        <v>0.75</v>
      </c>
      <c r="O68" s="296">
        <v>0.75</v>
      </c>
      <c r="P68" s="296">
        <v>0.75</v>
      </c>
      <c r="Q68" s="296">
        <v>0.75</v>
      </c>
      <c r="R68" s="296">
        <v>0.75</v>
      </c>
      <c r="S68" s="296">
        <v>0.75</v>
      </c>
      <c r="T68" s="296">
        <v>0.75</v>
      </c>
      <c r="U68" s="296">
        <v>0.75</v>
      </c>
      <c r="V68" s="296">
        <v>0.75</v>
      </c>
      <c r="W68" s="296">
        <v>0.75</v>
      </c>
      <c r="X68" s="296">
        <v>0.75</v>
      </c>
      <c r="Y68" s="296">
        <v>0.75</v>
      </c>
      <c r="Z68" s="296">
        <v>0.75</v>
      </c>
      <c r="AA68" s="296">
        <v>0.75</v>
      </c>
      <c r="AB68" s="341">
        <v>0.75</v>
      </c>
      <c r="AC68" s="296">
        <v>0.75</v>
      </c>
      <c r="AD68" s="292"/>
      <c r="AE68" s="292"/>
      <c r="AF68" s="292"/>
      <c r="AG68" s="292"/>
      <c r="AH68" s="292"/>
      <c r="AI68" s="292"/>
      <c r="AJ68" s="292"/>
      <c r="AK68" s="292"/>
      <c r="AL68" s="292"/>
      <c r="AM68" s="292"/>
      <c r="AN68" s="292"/>
      <c r="AO68" s="292"/>
      <c r="AP68" s="292"/>
      <c r="AQ68" s="292"/>
      <c r="AR68" s="292"/>
      <c r="AS68" s="292"/>
      <c r="AT68" s="292"/>
      <c r="AU68" s="292"/>
    </row>
    <row r="69" spans="1:47" x14ac:dyDescent="0.2">
      <c r="AC69" s="20"/>
    </row>
    <row r="70" spans="1:47" x14ac:dyDescent="0.2">
      <c r="B70" s="15"/>
      <c r="C70" s="15"/>
    </row>
    <row r="71" spans="1:47" x14ac:dyDescent="0.2">
      <c r="B71" s="15"/>
      <c r="C71" s="15"/>
    </row>
    <row r="72" spans="1:47" ht="12.75" thickBot="1" x14ac:dyDescent="0.25">
      <c r="A72" s="32"/>
      <c r="AC72" s="21"/>
      <c r="AI72" s="2"/>
      <c r="AJ72" s="2"/>
    </row>
    <row r="73" spans="1:47" ht="13.5" thickBot="1" x14ac:dyDescent="0.25">
      <c r="A73" s="409" t="s">
        <v>147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1"/>
      <c r="AD73" s="21"/>
      <c r="AE73" s="21"/>
      <c r="AF73" s="20"/>
      <c r="AG73" s="19"/>
      <c r="AH73" s="18"/>
      <c r="AI73" s="2"/>
      <c r="AJ73" s="2"/>
    </row>
    <row r="74" spans="1:47" x14ac:dyDescent="0.2">
      <c r="A74" s="29" t="s">
        <v>148</v>
      </c>
      <c r="B74" s="28">
        <f t="shared" ref="B74:AB74" si="30">MIN(100,B76+$B$80)</f>
        <v>45.901136923127005</v>
      </c>
      <c r="C74" s="28">
        <f t="shared" si="30"/>
        <v>45.901136923127005</v>
      </c>
      <c r="D74" s="28">
        <f t="shared" si="30"/>
        <v>45.901136923127005</v>
      </c>
      <c r="E74" s="28">
        <f t="shared" si="30"/>
        <v>45.901136923127005</v>
      </c>
      <c r="F74" s="28">
        <f t="shared" si="30"/>
        <v>45.901136923127005</v>
      </c>
      <c r="G74" s="28">
        <f t="shared" si="30"/>
        <v>53.901136923127005</v>
      </c>
      <c r="H74" s="28">
        <f t="shared" si="30"/>
        <v>55.901136923127005</v>
      </c>
      <c r="I74" s="28">
        <f t="shared" si="30"/>
        <v>55.901136923127005</v>
      </c>
      <c r="J74" s="28">
        <f t="shared" si="30"/>
        <v>65.901136923127012</v>
      </c>
      <c r="K74" s="28">
        <f t="shared" si="30"/>
        <v>90.901136923127012</v>
      </c>
      <c r="L74" s="28">
        <f t="shared" si="30"/>
        <v>100</v>
      </c>
      <c r="M74" s="28">
        <f t="shared" si="30"/>
        <v>100</v>
      </c>
      <c r="N74" s="28">
        <f t="shared" si="30"/>
        <v>100</v>
      </c>
      <c r="O74" s="28">
        <f t="shared" si="30"/>
        <v>100</v>
      </c>
      <c r="P74" s="28">
        <f t="shared" si="30"/>
        <v>100</v>
      </c>
      <c r="Q74" s="28">
        <f t="shared" si="30"/>
        <v>100</v>
      </c>
      <c r="R74" s="28">
        <f t="shared" si="30"/>
        <v>100</v>
      </c>
      <c r="S74" s="28">
        <f t="shared" si="30"/>
        <v>100</v>
      </c>
      <c r="T74" s="28">
        <f t="shared" si="30"/>
        <v>100</v>
      </c>
      <c r="U74" s="28">
        <f t="shared" si="30"/>
        <v>100</v>
      </c>
      <c r="V74" s="28">
        <f t="shared" si="30"/>
        <v>100</v>
      </c>
      <c r="W74" s="28">
        <f t="shared" si="30"/>
        <v>100</v>
      </c>
      <c r="X74" s="28">
        <f t="shared" si="30"/>
        <v>100</v>
      </c>
      <c r="Y74" s="28">
        <f t="shared" si="30"/>
        <v>100</v>
      </c>
      <c r="Z74" s="28">
        <f t="shared" si="30"/>
        <v>100</v>
      </c>
      <c r="AA74" s="28">
        <f t="shared" si="30"/>
        <v>100</v>
      </c>
      <c r="AB74" s="27">
        <f t="shared" si="30"/>
        <v>100</v>
      </c>
      <c r="AC74" s="129">
        <f>MIN(100,AC76+$B$80)</f>
        <v>45.901136923127005</v>
      </c>
      <c r="AD74" s="21"/>
      <c r="AE74" s="21"/>
      <c r="AF74" s="20"/>
      <c r="AG74" s="19"/>
      <c r="AH74" s="18"/>
      <c r="AI74" s="2"/>
      <c r="AJ74" s="2"/>
    </row>
    <row r="75" spans="1:47" x14ac:dyDescent="0.2">
      <c r="A75" s="29" t="s">
        <v>149</v>
      </c>
      <c r="B75" s="28">
        <f t="shared" ref="B75:AB75" si="31">MIN(100,B76+$B$81)</f>
        <v>27.950568461563503</v>
      </c>
      <c r="C75" s="28">
        <f t="shared" si="31"/>
        <v>27.950568461563503</v>
      </c>
      <c r="D75" s="28">
        <f t="shared" si="31"/>
        <v>27.950568461563503</v>
      </c>
      <c r="E75" s="28">
        <f t="shared" si="31"/>
        <v>27.950568461563503</v>
      </c>
      <c r="F75" s="28">
        <f t="shared" si="31"/>
        <v>27.950568461563503</v>
      </c>
      <c r="G75" s="28">
        <f t="shared" si="31"/>
        <v>35.950568461563506</v>
      </c>
      <c r="H75" s="28">
        <f t="shared" si="31"/>
        <v>37.950568461563506</v>
      </c>
      <c r="I75" s="28">
        <f t="shared" si="31"/>
        <v>37.950568461563506</v>
      </c>
      <c r="J75" s="28">
        <f t="shared" si="31"/>
        <v>47.950568461563506</v>
      </c>
      <c r="K75" s="28">
        <f t="shared" si="31"/>
        <v>72.950568461563506</v>
      </c>
      <c r="L75" s="28">
        <f t="shared" si="31"/>
        <v>97.950568461563506</v>
      </c>
      <c r="M75" s="28">
        <f t="shared" si="31"/>
        <v>100</v>
      </c>
      <c r="N75" s="28">
        <f t="shared" si="31"/>
        <v>100</v>
      </c>
      <c r="O75" s="28">
        <f t="shared" si="31"/>
        <v>100</v>
      </c>
      <c r="P75" s="28">
        <f t="shared" si="31"/>
        <v>100</v>
      </c>
      <c r="Q75" s="28">
        <f t="shared" si="31"/>
        <v>100</v>
      </c>
      <c r="R75" s="28">
        <f t="shared" si="31"/>
        <v>100</v>
      </c>
      <c r="S75" s="28">
        <f t="shared" si="31"/>
        <v>100</v>
      </c>
      <c r="T75" s="28">
        <f t="shared" si="31"/>
        <v>100</v>
      </c>
      <c r="U75" s="28">
        <f t="shared" si="31"/>
        <v>100</v>
      </c>
      <c r="V75" s="28">
        <f t="shared" si="31"/>
        <v>100</v>
      </c>
      <c r="W75" s="28">
        <f t="shared" si="31"/>
        <v>100</v>
      </c>
      <c r="X75" s="28">
        <f t="shared" si="31"/>
        <v>100</v>
      </c>
      <c r="Y75" s="28">
        <f t="shared" si="31"/>
        <v>100</v>
      </c>
      <c r="Z75" s="28">
        <f t="shared" si="31"/>
        <v>100</v>
      </c>
      <c r="AA75" s="28">
        <f t="shared" si="31"/>
        <v>100</v>
      </c>
      <c r="AB75" s="27">
        <f t="shared" si="31"/>
        <v>98.950568461563506</v>
      </c>
      <c r="AC75" s="130">
        <f>MIN(100,AC76+$B$81)</f>
        <v>27.950568461563503</v>
      </c>
      <c r="AD75" s="21"/>
      <c r="AE75" s="21"/>
      <c r="AF75" s="20"/>
      <c r="AG75" s="19"/>
      <c r="AH75" s="18"/>
      <c r="AI75" s="2"/>
      <c r="AJ75" s="2"/>
    </row>
    <row r="76" spans="1:47" x14ac:dyDescent="0.2">
      <c r="A76" s="29" t="s">
        <v>150</v>
      </c>
      <c r="B76" s="134">
        <v>10</v>
      </c>
      <c r="C76" s="134">
        <v>10</v>
      </c>
      <c r="D76" s="134">
        <v>10</v>
      </c>
      <c r="E76" s="134">
        <v>10</v>
      </c>
      <c r="F76" s="134">
        <v>10</v>
      </c>
      <c r="G76" s="134">
        <v>18</v>
      </c>
      <c r="H76" s="134">
        <v>20</v>
      </c>
      <c r="I76" s="134">
        <v>20</v>
      </c>
      <c r="J76" s="134">
        <v>30</v>
      </c>
      <c r="K76" s="134">
        <v>55</v>
      </c>
      <c r="L76" s="134">
        <v>80</v>
      </c>
      <c r="M76" s="134">
        <v>85</v>
      </c>
      <c r="N76" s="134">
        <v>85</v>
      </c>
      <c r="O76" s="134">
        <v>85</v>
      </c>
      <c r="P76" s="31">
        <v>85</v>
      </c>
      <c r="Q76" s="31">
        <v>85</v>
      </c>
      <c r="R76" s="31">
        <v>100</v>
      </c>
      <c r="S76" s="31">
        <v>100</v>
      </c>
      <c r="T76" s="31">
        <v>100</v>
      </c>
      <c r="U76" s="31">
        <v>100</v>
      </c>
      <c r="V76" s="31">
        <v>100</v>
      </c>
      <c r="W76" s="31">
        <v>100</v>
      </c>
      <c r="X76" s="31">
        <v>94</v>
      </c>
      <c r="Y76" s="31">
        <v>91</v>
      </c>
      <c r="Z76" s="31">
        <v>85</v>
      </c>
      <c r="AA76" s="31">
        <v>84</v>
      </c>
      <c r="AB76" s="30">
        <v>81</v>
      </c>
      <c r="AC76" s="136">
        <v>10</v>
      </c>
      <c r="AD76" s="21"/>
      <c r="AE76" s="21"/>
      <c r="AF76" s="20"/>
      <c r="AG76" s="19"/>
      <c r="AH76" s="18"/>
      <c r="AI76" s="2"/>
      <c r="AJ76" s="2"/>
    </row>
    <row r="77" spans="1:47" x14ac:dyDescent="0.2">
      <c r="A77" s="29" t="s">
        <v>151</v>
      </c>
      <c r="B77" s="28">
        <f t="shared" ref="B77:AB77" si="32">MIN(80,IF(B13="Deploy",80,MAX(0,B76-$B$81)))</f>
        <v>0</v>
      </c>
      <c r="C77" s="28">
        <f t="shared" si="32"/>
        <v>0</v>
      </c>
      <c r="D77" s="28">
        <f t="shared" si="32"/>
        <v>0</v>
      </c>
      <c r="E77" s="28">
        <f t="shared" si="32"/>
        <v>0</v>
      </c>
      <c r="F77" s="28">
        <f t="shared" si="32"/>
        <v>0</v>
      </c>
      <c r="G77" s="28">
        <f t="shared" si="32"/>
        <v>4.9431538436497391E-2</v>
      </c>
      <c r="H77" s="28">
        <f t="shared" si="32"/>
        <v>2.0494315384364974</v>
      </c>
      <c r="I77" s="28">
        <f t="shared" si="32"/>
        <v>2.0494315384364974</v>
      </c>
      <c r="J77" s="28">
        <f t="shared" si="32"/>
        <v>12.049431538436497</v>
      </c>
      <c r="K77" s="28">
        <f t="shared" si="32"/>
        <v>37.049431538436494</v>
      </c>
      <c r="L77" s="28">
        <f t="shared" si="32"/>
        <v>62.049431538436494</v>
      </c>
      <c r="M77" s="28">
        <f t="shared" si="32"/>
        <v>67.049431538436494</v>
      </c>
      <c r="N77" s="28">
        <f t="shared" si="32"/>
        <v>67.049431538436494</v>
      </c>
      <c r="O77" s="28">
        <f t="shared" si="32"/>
        <v>67.049431538436494</v>
      </c>
      <c r="P77" s="28">
        <f t="shared" si="32"/>
        <v>67.049431538436494</v>
      </c>
      <c r="Q77" s="28">
        <f t="shared" si="32"/>
        <v>67.049431538436494</v>
      </c>
      <c r="R77" s="28">
        <f t="shared" si="32"/>
        <v>80</v>
      </c>
      <c r="S77" s="28">
        <f t="shared" si="32"/>
        <v>80</v>
      </c>
      <c r="T77" s="28">
        <f t="shared" si="32"/>
        <v>80</v>
      </c>
      <c r="U77" s="28">
        <f t="shared" si="32"/>
        <v>80</v>
      </c>
      <c r="V77" s="28">
        <f t="shared" si="32"/>
        <v>80</v>
      </c>
      <c r="W77" s="28">
        <f t="shared" si="32"/>
        <v>80</v>
      </c>
      <c r="X77" s="28">
        <f t="shared" si="32"/>
        <v>76.049431538436494</v>
      </c>
      <c r="Y77" s="28">
        <f t="shared" si="32"/>
        <v>73.049431538436494</v>
      </c>
      <c r="Z77" s="28">
        <f t="shared" si="32"/>
        <v>67.049431538436494</v>
      </c>
      <c r="AA77" s="28">
        <f t="shared" si="32"/>
        <v>66.049431538436494</v>
      </c>
      <c r="AB77" s="27">
        <f t="shared" si="32"/>
        <v>63.049431538436494</v>
      </c>
      <c r="AC77" s="130">
        <f>MIN(80,IF(AC3="Deploy",80,MAX(0,AC76-$B$81)))</f>
        <v>0</v>
      </c>
      <c r="AD77" s="21"/>
      <c r="AE77" s="21"/>
      <c r="AF77" s="20"/>
      <c r="AG77" s="19"/>
      <c r="AH77" s="18"/>
      <c r="AI77" s="2"/>
      <c r="AJ77" s="2"/>
    </row>
    <row r="78" spans="1:47" ht="12.75" thickBot="1" x14ac:dyDescent="0.25">
      <c r="A78" s="26" t="s">
        <v>152</v>
      </c>
      <c r="B78" s="25">
        <f t="shared" ref="B78:AB78" si="33">MIN(60,IF(B14="Deploy",60,MAX(0,B76-$B$80)))</f>
        <v>0</v>
      </c>
      <c r="C78" s="25">
        <f t="shared" si="33"/>
        <v>0</v>
      </c>
      <c r="D78" s="25">
        <f t="shared" si="33"/>
        <v>0</v>
      </c>
      <c r="E78" s="25">
        <f t="shared" si="33"/>
        <v>0</v>
      </c>
      <c r="F78" s="25">
        <f t="shared" si="33"/>
        <v>0</v>
      </c>
      <c r="G78" s="25">
        <f t="shared" si="33"/>
        <v>0</v>
      </c>
      <c r="H78" s="25">
        <f t="shared" si="33"/>
        <v>0</v>
      </c>
      <c r="I78" s="25">
        <f t="shared" si="33"/>
        <v>0</v>
      </c>
      <c r="J78" s="25">
        <f t="shared" si="33"/>
        <v>0</v>
      </c>
      <c r="K78" s="25">
        <f t="shared" si="33"/>
        <v>19.098863076872995</v>
      </c>
      <c r="L78" s="25">
        <f t="shared" si="33"/>
        <v>44.098863076872995</v>
      </c>
      <c r="M78" s="25">
        <f t="shared" si="33"/>
        <v>49.098863076872995</v>
      </c>
      <c r="N78" s="25">
        <f t="shared" si="33"/>
        <v>49.098863076872995</v>
      </c>
      <c r="O78" s="25">
        <f t="shared" si="33"/>
        <v>49.098863076872995</v>
      </c>
      <c r="P78" s="25">
        <f t="shared" si="33"/>
        <v>49.098863076872995</v>
      </c>
      <c r="Q78" s="25">
        <f t="shared" si="33"/>
        <v>49.098863076872995</v>
      </c>
      <c r="R78" s="25">
        <f t="shared" si="33"/>
        <v>60</v>
      </c>
      <c r="S78" s="25">
        <f t="shared" si="33"/>
        <v>60</v>
      </c>
      <c r="T78" s="25">
        <f t="shared" si="33"/>
        <v>60</v>
      </c>
      <c r="U78" s="25">
        <f t="shared" si="33"/>
        <v>60</v>
      </c>
      <c r="V78" s="25">
        <f t="shared" si="33"/>
        <v>60</v>
      </c>
      <c r="W78" s="25">
        <f t="shared" si="33"/>
        <v>60</v>
      </c>
      <c r="X78" s="25">
        <f t="shared" si="33"/>
        <v>58.098863076872995</v>
      </c>
      <c r="Y78" s="25">
        <f t="shared" si="33"/>
        <v>55.098863076872995</v>
      </c>
      <c r="Z78" s="25">
        <f t="shared" si="33"/>
        <v>49.098863076872995</v>
      </c>
      <c r="AA78" s="25">
        <f t="shared" si="33"/>
        <v>48.098863076872995</v>
      </c>
      <c r="AB78" s="24">
        <f t="shared" si="33"/>
        <v>45.098863076872995</v>
      </c>
      <c r="AC78" s="131">
        <f>MIN(60,IF(AC4="Deploy",60,MAX(0,AC76-$B$80)))</f>
        <v>0</v>
      </c>
      <c r="AI78" s="2"/>
      <c r="AJ78" s="2"/>
    </row>
    <row r="79" spans="1:47" ht="12.75" thickBot="1" x14ac:dyDescent="0.25">
      <c r="A79" s="164" t="s">
        <v>153</v>
      </c>
      <c r="B79" s="166">
        <v>37</v>
      </c>
      <c r="C79" s="166">
        <v>37</v>
      </c>
      <c r="D79" s="166">
        <v>37</v>
      </c>
      <c r="E79" s="166">
        <v>37</v>
      </c>
      <c r="F79" s="166">
        <v>37</v>
      </c>
      <c r="G79" s="166">
        <v>37</v>
      </c>
      <c r="H79" s="166">
        <v>46</v>
      </c>
      <c r="I79" s="166">
        <v>54</v>
      </c>
      <c r="J79" s="166">
        <v>61</v>
      </c>
      <c r="K79" s="166">
        <v>63</v>
      </c>
      <c r="L79" s="166">
        <v>75</v>
      </c>
      <c r="M79" s="166">
        <v>85</v>
      </c>
      <c r="N79" s="166">
        <v>85</v>
      </c>
      <c r="O79" s="166">
        <v>85</v>
      </c>
      <c r="P79" s="166">
        <v>85</v>
      </c>
      <c r="Q79" s="166">
        <v>85</v>
      </c>
      <c r="R79" s="166">
        <v>100</v>
      </c>
      <c r="S79" s="166">
        <v>100</v>
      </c>
      <c r="T79" s="166">
        <v>100</v>
      </c>
      <c r="U79" s="166">
        <v>100</v>
      </c>
      <c r="V79" s="166">
        <v>100</v>
      </c>
      <c r="W79" s="166">
        <v>100</v>
      </c>
      <c r="X79" s="166">
        <v>94</v>
      </c>
      <c r="Y79" s="166">
        <v>91</v>
      </c>
      <c r="Z79" s="166">
        <v>85</v>
      </c>
      <c r="AA79" s="166">
        <v>84</v>
      </c>
      <c r="AB79" s="167">
        <v>81</v>
      </c>
      <c r="AC79" s="165">
        <v>37</v>
      </c>
      <c r="AD79" s="133"/>
      <c r="AE79" s="133"/>
    </row>
    <row r="80" spans="1:47" x14ac:dyDescent="0.2">
      <c r="A80" s="23" t="s">
        <v>154</v>
      </c>
      <c r="B80" s="22">
        <f t="array" ref="B80">SQRT(SUM(POWER(AVERAGE(B76:AB76)-(B76:AB76),2))/COUNT(B76:AB76))*1</f>
        <v>35.901136923127005</v>
      </c>
      <c r="AI80" s="2"/>
      <c r="AJ80" s="2"/>
    </row>
    <row r="81" spans="1:38" s="2" customFormat="1" ht="12.75" thickBot="1" x14ac:dyDescent="0.25">
      <c r="A81" s="17" t="s">
        <v>155</v>
      </c>
      <c r="B81" s="16">
        <f>B80/2</f>
        <v>17.950568461563503</v>
      </c>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38" s="2" customFormat="1" ht="12.75" thickBo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
    </row>
    <row r="83" spans="1:38" ht="13.5" thickBot="1" x14ac:dyDescent="0.25">
      <c r="A83" s="407" t="s">
        <v>156</v>
      </c>
      <c r="B83" s="408"/>
      <c r="C83" s="2"/>
      <c r="D83" s="2"/>
      <c r="E83" s="2"/>
      <c r="F83" s="2"/>
      <c r="G83" s="2"/>
      <c r="H83" s="2"/>
      <c r="I83" s="2"/>
      <c r="J83" s="2"/>
      <c r="K83" s="2"/>
      <c r="L83" s="2"/>
      <c r="M83" s="2"/>
      <c r="N83" s="2"/>
      <c r="O83" s="2"/>
      <c r="P83" s="2"/>
      <c r="Q83" s="2"/>
      <c r="R83" s="2"/>
      <c r="S83" s="2"/>
      <c r="T83" s="2"/>
      <c r="U83" s="2"/>
      <c r="V83" s="2"/>
      <c r="W83" s="2"/>
      <c r="X83" s="2"/>
      <c r="Y83" s="2"/>
      <c r="Z83" s="2"/>
      <c r="AA83" s="2"/>
      <c r="AB83" s="2"/>
      <c r="AI83" s="2"/>
      <c r="AJ83" s="2"/>
    </row>
    <row r="84" spans="1:38" ht="12.75" thickBot="1" x14ac:dyDescent="0.25">
      <c r="A84" s="415" t="s">
        <v>157</v>
      </c>
      <c r="B84" s="416"/>
      <c r="C84" s="2"/>
      <c r="D84" s="2"/>
      <c r="E84" s="2"/>
      <c r="F84" s="2"/>
      <c r="G84" s="2"/>
      <c r="H84" s="2"/>
      <c r="I84" s="2"/>
      <c r="J84" s="2"/>
      <c r="K84" s="2"/>
      <c r="L84" s="2"/>
      <c r="M84" s="2"/>
      <c r="N84" s="2"/>
      <c r="O84" s="2"/>
      <c r="P84" s="2"/>
      <c r="Q84" s="2"/>
      <c r="R84" s="2"/>
      <c r="S84" s="2"/>
      <c r="T84" s="2"/>
      <c r="U84" s="2"/>
      <c r="V84" s="2"/>
      <c r="W84" s="2"/>
      <c r="X84" s="2"/>
      <c r="Y84" s="2"/>
      <c r="Z84" s="2"/>
      <c r="AA84" s="2"/>
      <c r="AB84" s="2"/>
      <c r="AI84" s="2"/>
      <c r="AJ84" s="2"/>
    </row>
    <row r="85" spans="1:38" x14ac:dyDescent="0.2">
      <c r="A85" s="8" t="s">
        <v>158</v>
      </c>
      <c r="B85" s="14">
        <v>16</v>
      </c>
      <c r="AI85" s="2"/>
      <c r="AJ85" s="2"/>
    </row>
    <row r="86" spans="1:38" x14ac:dyDescent="0.2">
      <c r="A86" s="6" t="s">
        <v>159</v>
      </c>
      <c r="B86" s="13">
        <v>16</v>
      </c>
      <c r="AI86" s="2"/>
      <c r="AJ86" s="2"/>
    </row>
    <row r="87" spans="1:38" x14ac:dyDescent="0.2">
      <c r="A87" s="6" t="s">
        <v>160</v>
      </c>
      <c r="B87" s="12">
        <v>5</v>
      </c>
      <c r="AI87" s="2"/>
      <c r="AJ87" s="2"/>
    </row>
    <row r="88" spans="1:38" x14ac:dyDescent="0.2">
      <c r="A88" s="6" t="s">
        <v>161</v>
      </c>
      <c r="B88" s="12">
        <v>7</v>
      </c>
      <c r="AI88" s="2"/>
      <c r="AJ88" s="2"/>
    </row>
    <row r="89" spans="1:38" x14ac:dyDescent="0.2">
      <c r="A89" s="6" t="s">
        <v>162</v>
      </c>
      <c r="B89" s="12">
        <v>12</v>
      </c>
      <c r="AI89" s="2"/>
      <c r="AJ89" s="2"/>
    </row>
    <row r="90" spans="1:38" x14ac:dyDescent="0.2">
      <c r="A90" s="6" t="s">
        <v>163</v>
      </c>
      <c r="B90" s="12">
        <v>15</v>
      </c>
      <c r="AI90" s="2"/>
      <c r="AJ90" s="2"/>
    </row>
    <row r="91" spans="1:38" x14ac:dyDescent="0.2">
      <c r="A91" s="6" t="s">
        <v>164</v>
      </c>
      <c r="B91" s="12">
        <v>12</v>
      </c>
      <c r="AI91" s="2"/>
      <c r="AJ91" s="2"/>
    </row>
    <row r="92" spans="1:38" s="2" customFormat="1" x14ac:dyDescent="0.2">
      <c r="A92" s="6" t="s">
        <v>165</v>
      </c>
      <c r="B92" s="12">
        <v>3</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9"/>
    </row>
    <row r="93" spans="1:38" x14ac:dyDescent="0.2">
      <c r="A93" s="6" t="s">
        <v>166</v>
      </c>
      <c r="B93" s="12">
        <v>3</v>
      </c>
      <c r="AI93" s="2"/>
      <c r="AJ93" s="2"/>
    </row>
    <row r="94" spans="1:38" ht="12.75" thickBot="1" x14ac:dyDescent="0.25">
      <c r="A94" s="4" t="s">
        <v>167</v>
      </c>
      <c r="B94" s="11">
        <v>12</v>
      </c>
      <c r="AI94" s="2"/>
      <c r="AJ94" s="2"/>
    </row>
    <row r="95" spans="1:38" ht="12.75" thickBot="1" x14ac:dyDescent="0.25"/>
    <row r="96" spans="1:38" ht="13.5" thickBot="1" x14ac:dyDescent="0.25">
      <c r="A96" s="407" t="s">
        <v>168</v>
      </c>
      <c r="B96" s="408"/>
      <c r="AK96" s="2"/>
      <c r="AL96" s="2"/>
    </row>
    <row r="97" spans="1:30" x14ac:dyDescent="0.2">
      <c r="A97" s="116" t="s">
        <v>169</v>
      </c>
      <c r="B97" s="117" t="s">
        <v>170</v>
      </c>
      <c r="C97" s="117" t="s">
        <v>170</v>
      </c>
      <c r="D97" s="117" t="s">
        <v>170</v>
      </c>
      <c r="E97" s="117"/>
      <c r="F97" s="117" t="s">
        <v>170</v>
      </c>
      <c r="G97" s="117" t="s">
        <v>170</v>
      </c>
      <c r="H97" s="117" t="s">
        <v>170</v>
      </c>
      <c r="I97" s="117" t="s">
        <v>170</v>
      </c>
      <c r="J97" s="117"/>
      <c r="K97" s="117"/>
      <c r="L97" s="117"/>
      <c r="M97" s="117"/>
      <c r="N97" s="117" t="s">
        <v>170</v>
      </c>
      <c r="O97" s="117" t="s">
        <v>170</v>
      </c>
      <c r="P97" s="117"/>
      <c r="Q97" s="117"/>
      <c r="R97" s="117"/>
      <c r="S97" s="117"/>
      <c r="T97" s="117"/>
      <c r="U97" s="117"/>
      <c r="V97" s="117"/>
      <c r="W97" s="117"/>
      <c r="X97" s="117"/>
      <c r="Y97" s="117" t="s">
        <v>170</v>
      </c>
      <c r="Z97" s="117" t="s">
        <v>170</v>
      </c>
      <c r="AA97" s="117" t="s">
        <v>170</v>
      </c>
      <c r="AB97" s="117" t="s">
        <v>170</v>
      </c>
      <c r="AC97" s="7" t="s">
        <v>170</v>
      </c>
      <c r="AD97" s="120"/>
    </row>
    <row r="98" spans="1:30" ht="12.75" thickBot="1" x14ac:dyDescent="0.25">
      <c r="A98" s="118" t="s">
        <v>171</v>
      </c>
      <c r="B98" s="119"/>
      <c r="C98" s="119"/>
      <c r="D98" s="119"/>
      <c r="E98" s="119"/>
      <c r="F98" s="119"/>
      <c r="G98" s="119"/>
      <c r="H98" s="119"/>
      <c r="I98" s="119"/>
      <c r="J98" s="119" t="s">
        <v>170</v>
      </c>
      <c r="K98" s="119"/>
      <c r="L98" s="119" t="s">
        <v>170</v>
      </c>
      <c r="M98" s="119" t="s">
        <v>170</v>
      </c>
      <c r="N98" s="119"/>
      <c r="O98" s="119"/>
      <c r="P98" s="119" t="s">
        <v>170</v>
      </c>
      <c r="Q98" s="119"/>
      <c r="R98" s="119" t="s">
        <v>170</v>
      </c>
      <c r="S98" s="119" t="s">
        <v>170</v>
      </c>
      <c r="T98" s="119" t="s">
        <v>170</v>
      </c>
      <c r="U98" s="119" t="s">
        <v>170</v>
      </c>
      <c r="V98" s="119" t="s">
        <v>170</v>
      </c>
      <c r="W98" s="119" t="s">
        <v>170</v>
      </c>
      <c r="X98" s="119"/>
      <c r="Y98" s="119"/>
      <c r="Z98" s="119"/>
      <c r="AA98" s="119"/>
      <c r="AB98" s="119"/>
      <c r="AC98" s="3"/>
      <c r="AD98" s="120"/>
    </row>
    <row r="99" spans="1:30" ht="12.75" thickBot="1" x14ac:dyDescent="0.25"/>
    <row r="100" spans="1:30" x14ac:dyDescent="0.2">
      <c r="A100" s="216" t="s">
        <v>172</v>
      </c>
      <c r="B100" s="400" t="s">
        <v>173</v>
      </c>
      <c r="C100" s="400"/>
      <c r="D100" s="401" t="s">
        <v>174</v>
      </c>
      <c r="E100" s="401"/>
      <c r="F100" s="402" t="s">
        <v>175</v>
      </c>
      <c r="G100" s="403"/>
      <c r="I100" s="217" t="s">
        <v>176</v>
      </c>
    </row>
    <row r="101" spans="1:30" x14ac:dyDescent="0.2">
      <c r="A101" s="181" t="s">
        <v>177</v>
      </c>
      <c r="B101" s="182"/>
      <c r="C101" s="182"/>
      <c r="D101" s="182"/>
      <c r="E101" s="182"/>
      <c r="F101" s="182"/>
      <c r="G101" s="183"/>
      <c r="I101" s="218" t="s">
        <v>44</v>
      </c>
    </row>
    <row r="102" spans="1:30" x14ac:dyDescent="0.2">
      <c r="A102" s="184" t="s">
        <v>178</v>
      </c>
      <c r="B102" s="185">
        <v>10</v>
      </c>
      <c r="C102" s="185">
        <v>10</v>
      </c>
      <c r="D102" s="186">
        <v>9</v>
      </c>
      <c r="E102" s="186">
        <v>7</v>
      </c>
      <c r="F102" s="187">
        <v>6</v>
      </c>
      <c r="G102" s="188">
        <v>0</v>
      </c>
    </row>
    <row r="103" spans="1:30" x14ac:dyDescent="0.2">
      <c r="A103" s="184" t="s">
        <v>179</v>
      </c>
      <c r="B103" s="185">
        <v>10</v>
      </c>
      <c r="C103" s="185">
        <v>8</v>
      </c>
      <c r="D103" s="186">
        <v>7</v>
      </c>
      <c r="E103" s="186">
        <v>5</v>
      </c>
      <c r="F103" s="187">
        <v>4</v>
      </c>
      <c r="G103" s="188">
        <v>0</v>
      </c>
    </row>
    <row r="104" spans="1:30" x14ac:dyDescent="0.2">
      <c r="A104" s="181" t="s">
        <v>126</v>
      </c>
      <c r="B104" s="189"/>
      <c r="C104" s="190"/>
      <c r="D104" s="190"/>
      <c r="E104" s="190"/>
      <c r="F104" s="190"/>
      <c r="G104" s="191"/>
    </row>
    <row r="105" spans="1:30" x14ac:dyDescent="0.2">
      <c r="A105" s="330" t="s">
        <v>180</v>
      </c>
      <c r="B105" s="192">
        <v>10</v>
      </c>
      <c r="C105" s="185">
        <f>ROUND(R39,0)</f>
        <v>6</v>
      </c>
      <c r="D105" s="186">
        <f t="shared" ref="D105:D114" si="34">C105-1</f>
        <v>5</v>
      </c>
      <c r="E105" s="186">
        <f>ROUND(H39,0)</f>
        <v>5</v>
      </c>
      <c r="F105" s="187">
        <v>3</v>
      </c>
      <c r="G105" s="193">
        <v>0</v>
      </c>
    </row>
    <row r="106" spans="1:30" x14ac:dyDescent="0.2">
      <c r="A106" s="330" t="s">
        <v>181</v>
      </c>
      <c r="B106" s="185">
        <v>10</v>
      </c>
      <c r="C106" s="185">
        <f t="shared" ref="C106:C112" si="35">ROUND(R40,0)</f>
        <v>1</v>
      </c>
      <c r="D106" s="186">
        <v>1</v>
      </c>
      <c r="E106" s="186">
        <f>ROUND(H40,0)</f>
        <v>1</v>
      </c>
      <c r="F106" s="187">
        <v>0</v>
      </c>
      <c r="G106" s="188">
        <v>0</v>
      </c>
    </row>
    <row r="107" spans="1:30" x14ac:dyDescent="0.2">
      <c r="A107" s="330" t="s">
        <v>182</v>
      </c>
      <c r="B107" s="185">
        <v>10</v>
      </c>
      <c r="C107" s="185">
        <f t="shared" si="35"/>
        <v>3</v>
      </c>
      <c r="D107" s="186">
        <f t="shared" si="34"/>
        <v>2</v>
      </c>
      <c r="E107" s="186"/>
      <c r="F107" s="187">
        <v>1</v>
      </c>
      <c r="G107" s="188">
        <v>0</v>
      </c>
    </row>
    <row r="108" spans="1:30" x14ac:dyDescent="0.2">
      <c r="A108" s="330" t="s">
        <v>183</v>
      </c>
      <c r="B108" s="185">
        <v>10</v>
      </c>
      <c r="C108" s="185">
        <f t="shared" si="35"/>
        <v>6</v>
      </c>
      <c r="D108" s="186">
        <f t="shared" si="34"/>
        <v>5</v>
      </c>
      <c r="E108" s="186">
        <v>3</v>
      </c>
      <c r="F108" s="187">
        <v>2</v>
      </c>
      <c r="G108" s="188">
        <v>0</v>
      </c>
    </row>
    <row r="109" spans="1:30" x14ac:dyDescent="0.2">
      <c r="A109" s="330" t="s">
        <v>184</v>
      </c>
      <c r="B109" s="185">
        <v>10</v>
      </c>
      <c r="C109" s="185">
        <f t="shared" si="35"/>
        <v>6</v>
      </c>
      <c r="D109" s="186">
        <f t="shared" si="34"/>
        <v>5</v>
      </c>
      <c r="E109" s="186">
        <f>ROUND(H43,0)</f>
        <v>5</v>
      </c>
      <c r="F109" s="187">
        <v>3</v>
      </c>
      <c r="G109" s="188">
        <v>0</v>
      </c>
    </row>
    <row r="110" spans="1:30" x14ac:dyDescent="0.2">
      <c r="A110" s="330" t="s">
        <v>185</v>
      </c>
      <c r="B110" s="185">
        <v>10</v>
      </c>
      <c r="C110" s="185">
        <f t="shared" si="35"/>
        <v>6</v>
      </c>
      <c r="D110" s="186">
        <f t="shared" si="34"/>
        <v>5</v>
      </c>
      <c r="E110" s="186">
        <f>ROUND(H44,0)</f>
        <v>5</v>
      </c>
      <c r="F110" s="187">
        <v>3</v>
      </c>
      <c r="G110" s="188">
        <v>0</v>
      </c>
    </row>
    <row r="111" spans="1:30" x14ac:dyDescent="0.2">
      <c r="A111" s="330" t="s">
        <v>186</v>
      </c>
      <c r="B111" s="185">
        <v>10</v>
      </c>
      <c r="C111" s="185">
        <f>ROUNDDOWN(R45,0)</f>
        <v>8</v>
      </c>
      <c r="D111" s="186">
        <f t="shared" si="34"/>
        <v>7</v>
      </c>
      <c r="E111" s="186">
        <f>ROUND(H45,0)</f>
        <v>2</v>
      </c>
      <c r="F111" s="187">
        <v>1</v>
      </c>
      <c r="G111" s="188">
        <v>0</v>
      </c>
    </row>
    <row r="112" spans="1:30" x14ac:dyDescent="0.2">
      <c r="A112" s="330" t="s">
        <v>187</v>
      </c>
      <c r="B112" s="185">
        <v>10</v>
      </c>
      <c r="C112" s="185">
        <f t="shared" si="35"/>
        <v>6</v>
      </c>
      <c r="D112" s="186">
        <f t="shared" si="34"/>
        <v>5</v>
      </c>
      <c r="E112" s="186">
        <v>4</v>
      </c>
      <c r="F112" s="187">
        <v>3</v>
      </c>
      <c r="G112" s="188">
        <v>0</v>
      </c>
    </row>
    <row r="113" spans="1:7" x14ac:dyDescent="0.2">
      <c r="A113" s="330" t="s">
        <v>188</v>
      </c>
      <c r="B113" s="185">
        <v>10</v>
      </c>
      <c r="C113" s="185">
        <f>ROUNDDOWN(R47,0)</f>
        <v>8</v>
      </c>
      <c r="D113" s="186">
        <f t="shared" si="34"/>
        <v>7</v>
      </c>
      <c r="E113" s="186">
        <f>ROUND(H47,0)</f>
        <v>2</v>
      </c>
      <c r="F113" s="187">
        <v>1</v>
      </c>
      <c r="G113" s="188">
        <v>0</v>
      </c>
    </row>
    <row r="114" spans="1:7" x14ac:dyDescent="0.2">
      <c r="A114" s="330" t="s">
        <v>189</v>
      </c>
      <c r="B114" s="185">
        <v>10</v>
      </c>
      <c r="C114" s="185">
        <f>ROUNDDOWN(R48,0)</f>
        <v>8</v>
      </c>
      <c r="D114" s="186">
        <f t="shared" si="34"/>
        <v>7</v>
      </c>
      <c r="E114" s="186">
        <v>6</v>
      </c>
      <c r="F114" s="187">
        <v>5</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ht="12.75" thickBot="1" x14ac:dyDescent="0.25">
      <c r="A117" s="198" t="s">
        <v>139</v>
      </c>
      <c r="B117" s="199">
        <v>8</v>
      </c>
      <c r="C117" s="199">
        <v>6</v>
      </c>
      <c r="D117" s="200">
        <v>5</v>
      </c>
      <c r="E117" s="200">
        <v>3</v>
      </c>
      <c r="F117" s="201">
        <v>2</v>
      </c>
      <c r="G117" s="202">
        <v>0</v>
      </c>
    </row>
    <row r="122" spans="1:7" x14ac:dyDescent="0.2">
      <c r="A122" s="334" t="s">
        <v>192</v>
      </c>
      <c r="B122" s="334" t="s">
        <v>206</v>
      </c>
    </row>
    <row r="123" spans="1:7" x14ac:dyDescent="0.2">
      <c r="A123" s="335" t="s">
        <v>194</v>
      </c>
      <c r="B123" s="336">
        <f>HLOOKUP($B$122,'FA-18EF Mission System Summary'!$B$1:$F$12,2,FALSE)</f>
        <v>0.80779439855126378</v>
      </c>
    </row>
    <row r="124" spans="1:7" x14ac:dyDescent="0.2">
      <c r="A124" s="335" t="str">
        <f>A39</f>
        <v>Ready FA-18 E-F Advanced Threat Warning Mission Systems (C)</v>
      </c>
      <c r="B124" s="336">
        <f>HLOOKUP($B$122,'FA-18EF Mission System Summary'!$B$1:$F$12,3,FALSE)</f>
        <v>0.71771972910619897</v>
      </c>
    </row>
    <row r="125" spans="1:7" x14ac:dyDescent="0.2">
      <c r="A125" s="335" t="str">
        <f t="shared" ref="A125:A133" si="36">A40</f>
        <v>Ready FA-18 E-F HARM Support Mission Systems (D)</v>
      </c>
      <c r="B125" s="336">
        <f>HLOOKUP($B$122,'FA-18EF Mission System Summary'!$B$1:$F$12,4,FALSE)</f>
        <v>0.16610850636302746</v>
      </c>
    </row>
    <row r="126" spans="1:7" x14ac:dyDescent="0.2">
      <c r="A126" s="335" t="str">
        <f t="shared" si="36"/>
        <v>Ready FA-18 E-F Missile Launch Mission Systems (E)</v>
      </c>
      <c r="B126" s="336">
        <f>HLOOKUP($B$122,'FA-18EF Mission System Summary'!$B$1:$F$12,5,FALSE)</f>
        <v>0.41385725980501592</v>
      </c>
    </row>
    <row r="127" spans="1:7" x14ac:dyDescent="0.2">
      <c r="A127" s="335" t="str">
        <f t="shared" si="36"/>
        <v>Ready FA-18 E-F Survivability Mission Systems (F)</v>
      </c>
      <c r="B127" s="336">
        <f>HLOOKUP($B$122,'FA-18EF Mission System Summary'!$B$1:$F$12,6,FALSE)</f>
        <v>0.70566346654759227</v>
      </c>
    </row>
    <row r="128" spans="1:7" x14ac:dyDescent="0.2">
      <c r="A128" s="335" t="str">
        <f t="shared" si="36"/>
        <v>Ready FA-18 E-F Lethality Mission Systems (G)</v>
      </c>
      <c r="B128" s="336">
        <f>HLOOKUP($B$122,'FA-18EF Mission System Summary'!$B$1:$F$12,7,FALSE)</f>
        <v>0.71771972910619897</v>
      </c>
    </row>
    <row r="129" spans="1:2" x14ac:dyDescent="0.2">
      <c r="A129" s="335" t="str">
        <f t="shared" si="36"/>
        <v>Ready FA-18 E-F Combat Communications Mission Systems (H)</v>
      </c>
      <c r="B129" s="336">
        <f>HLOOKUP($B$122,'FA-18EF Mission System Summary'!$B$1:$F$12,8,FALSE)</f>
        <v>0.71771972910619897</v>
      </c>
    </row>
    <row r="130" spans="1:2" x14ac:dyDescent="0.2">
      <c r="A130" s="335" t="str">
        <f t="shared" si="36"/>
        <v>Ready FA-18 E-F Air to Air Refueling Mission Systems (I)</v>
      </c>
      <c r="B130" s="336">
        <f>HLOOKUP($B$122,'FA-18EF Mission System Summary'!$B$1:$F$12,9,FALSE)</f>
        <v>0.33117511349259504</v>
      </c>
    </row>
    <row r="131" spans="1:2" x14ac:dyDescent="0.2">
      <c r="A131" s="335" t="str">
        <f t="shared" si="36"/>
        <v>Ready FA-18 E-F Tactical Navigation Mission Systems (J)</v>
      </c>
      <c r="B131" s="336">
        <f>HLOOKUP($B$122,'FA-18EF Mission System Summary'!$B$1:$F$12,10,FALSE)</f>
        <v>0.71771972910619897</v>
      </c>
    </row>
    <row r="132" spans="1:2" x14ac:dyDescent="0.2">
      <c r="A132" s="335" t="str">
        <f t="shared" si="36"/>
        <v>Ready FA-18 E-F Shipboard Mission Systems (K)</v>
      </c>
      <c r="B132" s="336">
        <f>HLOOKUP($B$122,'FA-18EF Mission System Summary'!$B$1:$F$12,11,FALSE)</f>
        <v>0.33117511349259504</v>
      </c>
    </row>
    <row r="133" spans="1:2" x14ac:dyDescent="0.2">
      <c r="A133" s="335" t="str">
        <f t="shared" si="36"/>
        <v>Ready FA-18 E-F IMC Flight Mission Systems (L)</v>
      </c>
      <c r="B133" s="336">
        <f>HLOOKUP($B$122,'FA-18EF Mission System Summary'!$B$1:$F$12,12,FALSE)</f>
        <v>1</v>
      </c>
    </row>
  </sheetData>
  <mergeCells count="15">
    <mergeCell ref="X16:AB16"/>
    <mergeCell ref="A73:AC73"/>
    <mergeCell ref="A83:B83"/>
    <mergeCell ref="A84:B84"/>
    <mergeCell ref="A1:G1"/>
    <mergeCell ref="M1:P1"/>
    <mergeCell ref="B16:E16"/>
    <mergeCell ref="F16:J16"/>
    <mergeCell ref="K16:M16"/>
    <mergeCell ref="N16:Q16"/>
    <mergeCell ref="B100:C100"/>
    <mergeCell ref="D100:E100"/>
    <mergeCell ref="F100:G100"/>
    <mergeCell ref="A96:B96"/>
    <mergeCell ref="R16:W16"/>
  </mergeCells>
  <conditionalFormatting sqref="C115">
    <cfRule type="cellIs" dxfId="228" priority="223" operator="equal">
      <formula>B115</formula>
    </cfRule>
  </conditionalFormatting>
  <conditionalFormatting sqref="D115:E115">
    <cfRule type="cellIs" dxfId="227" priority="226" operator="equal">
      <formula>C115</formula>
    </cfRule>
  </conditionalFormatting>
  <conditionalFormatting sqref="F115">
    <cfRule type="cellIs" dxfId="226" priority="224" operator="equal">
      <formula>E115</formula>
    </cfRule>
    <cfRule type="cellIs" dxfId="225" priority="225" operator="equal">
      <formula>G115</formula>
    </cfRule>
  </conditionalFormatting>
  <conditionalFormatting sqref="F102">
    <cfRule type="cellIs" dxfId="224" priority="217" operator="equal">
      <formula>E102</formula>
    </cfRule>
  </conditionalFormatting>
  <conditionalFormatting sqref="E102">
    <cfRule type="cellIs" dxfId="223" priority="216" operator="equal">
      <formula>D102</formula>
    </cfRule>
  </conditionalFormatting>
  <conditionalFormatting sqref="F102">
    <cfRule type="cellIs" dxfId="222" priority="213" operator="equal">
      <formula>E102</formula>
    </cfRule>
  </conditionalFormatting>
  <conditionalFormatting sqref="C102">
    <cfRule type="cellIs" dxfId="221" priority="214" operator="equal">
      <formula>B102</formula>
    </cfRule>
  </conditionalFormatting>
  <conditionalFormatting sqref="E102">
    <cfRule type="cellIs" dxfId="220" priority="212" operator="equal">
      <formula>D102</formula>
    </cfRule>
  </conditionalFormatting>
  <conditionalFormatting sqref="F102">
    <cfRule type="cellIs" dxfId="219" priority="211" operator="equal">
      <formula>E102</formula>
    </cfRule>
  </conditionalFormatting>
  <conditionalFormatting sqref="C102">
    <cfRule type="cellIs" dxfId="218" priority="210" operator="equal">
      <formula>B102</formula>
    </cfRule>
  </conditionalFormatting>
  <conditionalFormatting sqref="D102">
    <cfRule type="cellIs" dxfId="217" priority="209" operator="equal">
      <formula>C102</formula>
    </cfRule>
  </conditionalFormatting>
  <conditionalFormatting sqref="E102">
    <cfRule type="cellIs" dxfId="216" priority="208" operator="equal">
      <formula>D102</formula>
    </cfRule>
  </conditionalFormatting>
  <conditionalFormatting sqref="C102">
    <cfRule type="cellIs" dxfId="215" priority="206" operator="equal">
      <formula>B102</formula>
    </cfRule>
  </conditionalFormatting>
  <conditionalFormatting sqref="D102:E102">
    <cfRule type="cellIs" dxfId="214" priority="218" operator="equal">
      <formula>C102</formula>
    </cfRule>
  </conditionalFormatting>
  <conditionalFormatting sqref="D102">
    <cfRule type="cellIs" dxfId="213" priority="227" operator="equal">
      <formula>C102</formula>
    </cfRule>
  </conditionalFormatting>
  <conditionalFormatting sqref="C116:C117">
    <cfRule type="cellIs" dxfId="212" priority="202" operator="equal">
      <formula>B116</formula>
    </cfRule>
  </conditionalFormatting>
  <conditionalFormatting sqref="D116:E117">
    <cfRule type="cellIs" dxfId="211" priority="205" operator="equal">
      <formula>C116</formula>
    </cfRule>
  </conditionalFormatting>
  <conditionalFormatting sqref="F116:F117">
    <cfRule type="cellIs" dxfId="210" priority="203" operator="equal">
      <formula>E116</formula>
    </cfRule>
    <cfRule type="cellIs" dxfId="209" priority="204" operator="equal">
      <formula>G116</formula>
    </cfRule>
  </conditionalFormatting>
  <conditionalFormatting sqref="C104">
    <cfRule type="cellIs" dxfId="208" priority="15" operator="equal">
      <formula>B104</formula>
    </cfRule>
  </conditionalFormatting>
  <conditionalFormatting sqref="D104:E104">
    <cfRule type="cellIs" dxfId="207" priority="18" operator="equal">
      <formula>C104</formula>
    </cfRule>
  </conditionalFormatting>
  <conditionalFormatting sqref="F104">
    <cfRule type="cellIs" dxfId="206" priority="16" operator="equal">
      <formula>E104</formula>
    </cfRule>
    <cfRule type="cellIs" dxfId="205" priority="17" operator="equal">
      <formula>G104</formula>
    </cfRule>
  </conditionalFormatting>
  <conditionalFormatting sqref="E103">
    <cfRule type="cellIs" dxfId="204" priority="13" operator="equal">
      <formula>D103</formula>
    </cfRule>
  </conditionalFormatting>
  <conditionalFormatting sqref="E103">
    <cfRule type="cellIs" dxfId="203" priority="11" operator="equal">
      <formula>D103</formula>
    </cfRule>
  </conditionalFormatting>
  <conditionalFormatting sqref="E103">
    <cfRule type="cellIs" dxfId="202" priority="10" operator="equal">
      <formula>D103</formula>
    </cfRule>
  </conditionalFormatting>
  <conditionalFormatting sqref="C103">
    <cfRule type="cellIs" dxfId="201" priority="8" operator="equal">
      <formula>B103</formula>
    </cfRule>
  </conditionalFormatting>
  <conditionalFormatting sqref="D103:E103">
    <cfRule type="cellIs" dxfId="200" priority="14" operator="equal">
      <formula>C103</formula>
    </cfRule>
  </conditionalFormatting>
  <conditionalFormatting sqref="F103">
    <cfRule type="cellIs" dxfId="199" priority="9" operator="equal">
      <formula>E103</formula>
    </cfRule>
    <cfRule type="cellIs" dxfId="198" priority="12" operator="equal">
      <formula>G103</formula>
    </cfRule>
  </conditionalFormatting>
  <conditionalFormatting sqref="D106:D114">
    <cfRule type="cellIs" dxfId="197" priority="5" operator="equal">
      <formula>C106</formula>
    </cfRule>
  </conditionalFormatting>
  <conditionalFormatting sqref="F106:F114">
    <cfRule type="cellIs" dxfId="196" priority="4" operator="equal">
      <formula>G106</formula>
    </cfRule>
    <cfRule type="cellIs" dxfId="195" priority="6" operator="equal">
      <formula>E106</formula>
    </cfRule>
  </conditionalFormatting>
  <conditionalFormatting sqref="C105:C114">
    <cfRule type="cellIs" dxfId="194" priority="3" operator="equal">
      <formula>B105</formula>
    </cfRule>
  </conditionalFormatting>
  <conditionalFormatting sqref="D105:E105 E106:E114">
    <cfRule type="cellIs" dxfId="193" priority="1" operator="equal">
      <formula>C105</formula>
    </cfRule>
  </conditionalFormatting>
  <conditionalFormatting sqref="F105">
    <cfRule type="cellIs" dxfId="192" priority="2" operator="equal">
      <formula>G105</formula>
    </cfRule>
    <cfRule type="cellIs" dxfId="191" priority="7" operator="equal">
      <formula>E105</formula>
    </cfRule>
  </conditionalFormatting>
  <hyperlinks>
    <hyperlink ref="I100" location="'VFA (10E 16 Crew No ARS)'!A1" display="Top" xr:uid="{00000000-0004-0000-0E00-000000000000}"/>
    <hyperlink ref="H2" location="'VFA (10E 16 Crew No ARS)'!A119" display="AMFOM" xr:uid="{00000000-0004-0000-0E00-000001000000}"/>
    <hyperlink ref="I101" location="Inventory!A1" display="Inventory" xr:uid="{00000000-0004-0000-0E00-000002000000}"/>
    <hyperlink ref="H1" location="Inventory!A1" display="Inventory" xr:uid="{00000000-0004-0000-0E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AE133"/>
  <sheetViews>
    <sheetView showGridLines="0" topLeftCell="A25" zoomScaleNormal="100" zoomScaleSheetLayoutView="100" workbookViewId="0">
      <selection activeCell="B39" sqref="B39:N48"/>
    </sheetView>
  </sheetViews>
  <sheetFormatPr defaultColWidth="9.140625" defaultRowHeight="15" x14ac:dyDescent="0.25"/>
  <cols>
    <col min="1" max="1" width="51.5703125" style="1" bestFit="1" customWidth="1"/>
    <col min="2" max="28" width="5.7109375" style="1" customWidth="1"/>
    <col min="29" max="29" width="5.7109375" customWidth="1"/>
    <col min="30" max="30" width="7" style="1" bestFit="1" customWidth="1"/>
    <col min="31" max="16384" width="9.140625" style="1"/>
  </cols>
  <sheetData>
    <row r="1" spans="1:30" s="86" customFormat="1" ht="18.75" x14ac:dyDescent="0.3">
      <c r="A1" s="418" t="s">
        <v>209</v>
      </c>
      <c r="B1" s="418"/>
      <c r="C1" s="418"/>
      <c r="D1" s="418"/>
      <c r="E1" s="418"/>
      <c r="F1" s="418"/>
      <c r="G1" s="418"/>
      <c r="H1" s="304" t="s">
        <v>44</v>
      </c>
      <c r="I1" s="104"/>
      <c r="L1" s="148" t="s">
        <v>45</v>
      </c>
      <c r="M1" s="404">
        <v>44835</v>
      </c>
      <c r="N1" s="405"/>
      <c r="O1" s="406"/>
      <c r="P1" s="406"/>
      <c r="AC1" s="104" t="s">
        <v>46</v>
      </c>
      <c r="AD1" s="104">
        <v>9.14</v>
      </c>
    </row>
    <row r="2" spans="1:30" s="76" customFormat="1" ht="12.75" x14ac:dyDescent="0.2">
      <c r="A2" s="80" t="s">
        <v>47</v>
      </c>
      <c r="B2" s="91">
        <v>12</v>
      </c>
      <c r="C2" s="88"/>
      <c r="D2" s="77"/>
      <c r="E2" s="77"/>
      <c r="F2" s="77"/>
      <c r="H2" s="305" t="s">
        <v>3</v>
      </c>
    </row>
    <row r="3" spans="1:30" s="76" customFormat="1" ht="11.25" x14ac:dyDescent="0.2">
      <c r="A3" s="80" t="s">
        <v>48</v>
      </c>
      <c r="B3" s="92">
        <f>B4/B2</f>
        <v>1.4166666666666667</v>
      </c>
      <c r="C3" s="88"/>
      <c r="D3" s="77"/>
      <c r="I3" s="77"/>
      <c r="J3" s="77"/>
      <c r="K3" s="77"/>
      <c r="N3" s="108"/>
    </row>
    <row r="4" spans="1:30" s="76" customFormat="1" ht="11.25" x14ac:dyDescent="0.2">
      <c r="A4" s="80" t="s">
        <v>49</v>
      </c>
      <c r="B4" s="91">
        <v>17</v>
      </c>
      <c r="C4" s="88"/>
      <c r="D4" s="77"/>
      <c r="E4" s="77"/>
      <c r="F4" s="77"/>
      <c r="G4" s="77"/>
      <c r="H4" s="77"/>
      <c r="I4" s="77"/>
      <c r="J4" s="77"/>
      <c r="K4" s="77"/>
      <c r="N4" s="108"/>
    </row>
    <row r="5" spans="1:30" s="76" customFormat="1" ht="11.25" x14ac:dyDescent="0.2">
      <c r="A5" s="80" t="s">
        <v>50</v>
      </c>
      <c r="B5" s="93">
        <v>1.5</v>
      </c>
      <c r="C5" s="89"/>
      <c r="D5" s="77"/>
      <c r="E5" s="77"/>
      <c r="F5" s="77"/>
      <c r="G5" s="77"/>
      <c r="H5" s="77"/>
      <c r="I5" s="77"/>
      <c r="J5" s="77"/>
      <c r="K5" s="77"/>
      <c r="N5" s="108"/>
    </row>
    <row r="6" spans="1:30" s="76" customFormat="1" ht="11.25" x14ac:dyDescent="0.2">
      <c r="A6" s="84" t="s">
        <v>51</v>
      </c>
      <c r="B6" s="93">
        <v>27</v>
      </c>
      <c r="C6" s="89"/>
      <c r="D6" s="77"/>
      <c r="E6" s="77"/>
      <c r="F6" s="77"/>
      <c r="G6" s="77"/>
      <c r="H6" s="77"/>
      <c r="I6" s="77"/>
      <c r="J6" s="77"/>
      <c r="K6" s="421"/>
      <c r="L6" s="421"/>
      <c r="M6" s="421"/>
      <c r="N6" s="108"/>
    </row>
    <row r="7" spans="1:30" s="76" customFormat="1" ht="11.25" x14ac:dyDescent="0.2">
      <c r="A7" s="80" t="s">
        <v>52</v>
      </c>
      <c r="B7" s="93">
        <f>B6*B4</f>
        <v>459</v>
      </c>
      <c r="C7" s="90"/>
      <c r="E7" s="77"/>
      <c r="F7" s="77"/>
      <c r="G7" s="77"/>
      <c r="H7" s="77"/>
      <c r="I7" s="77"/>
      <c r="J7" s="77"/>
      <c r="K7" s="77"/>
      <c r="L7" s="77"/>
      <c r="M7" s="77"/>
      <c r="N7" s="108"/>
    </row>
    <row r="8" spans="1:30" s="76" customFormat="1" ht="11.25" x14ac:dyDescent="0.2">
      <c r="A8" s="80" t="s">
        <v>53</v>
      </c>
      <c r="B8" s="91">
        <f>B7/B5</f>
        <v>306</v>
      </c>
      <c r="C8" s="88"/>
      <c r="E8" s="77"/>
      <c r="F8" s="77"/>
      <c r="G8" s="77"/>
      <c r="H8" s="77"/>
      <c r="I8" s="77"/>
      <c r="J8" s="77"/>
      <c r="K8" s="77"/>
      <c r="L8" s="77"/>
      <c r="M8" s="77"/>
      <c r="N8" s="108"/>
    </row>
    <row r="9" spans="1:30" s="76" customFormat="1" ht="11.25" x14ac:dyDescent="0.2">
      <c r="A9" s="80" t="s">
        <v>54</v>
      </c>
      <c r="B9" s="93">
        <f>B4*C9</f>
        <v>17</v>
      </c>
      <c r="C9" s="88">
        <v>1</v>
      </c>
      <c r="D9" s="76" t="s">
        <v>55</v>
      </c>
      <c r="E9" s="77"/>
      <c r="F9" s="77"/>
      <c r="G9" s="79" t="s">
        <v>56</v>
      </c>
      <c r="H9" s="101">
        <v>0.4</v>
      </c>
      <c r="I9" s="77"/>
      <c r="J9" s="77"/>
      <c r="K9" s="77"/>
      <c r="L9" s="77"/>
      <c r="M9" s="77"/>
      <c r="N9" s="108"/>
    </row>
    <row r="10" spans="1:30" s="76" customFormat="1" ht="11.25" x14ac:dyDescent="0.2">
      <c r="A10" s="80" t="s">
        <v>57</v>
      </c>
      <c r="B10" s="93">
        <f>B4*C10</f>
        <v>105.4</v>
      </c>
      <c r="C10" s="88">
        <v>6.2</v>
      </c>
      <c r="D10" s="76" t="s">
        <v>55</v>
      </c>
      <c r="E10" s="77"/>
      <c r="F10" s="77"/>
      <c r="G10" s="100" t="s">
        <v>58</v>
      </c>
      <c r="H10" s="101">
        <v>0.28000000000000003</v>
      </c>
      <c r="I10" s="77"/>
      <c r="J10" s="77"/>
      <c r="K10" s="77"/>
      <c r="L10" s="77"/>
      <c r="M10" s="77"/>
    </row>
    <row r="11" spans="1:30" s="76" customFormat="1" ht="11.25" x14ac:dyDescent="0.2">
      <c r="A11" s="80" t="s">
        <v>59</v>
      </c>
      <c r="B11" s="76">
        <f>C11*B4</f>
        <v>34</v>
      </c>
      <c r="C11" s="82">
        <v>2</v>
      </c>
      <c r="D11" s="78" t="s">
        <v>55</v>
      </c>
      <c r="E11" s="77"/>
      <c r="F11" s="77"/>
      <c r="G11" s="100"/>
      <c r="H11" s="101"/>
      <c r="I11" s="77"/>
      <c r="J11" s="77"/>
      <c r="K11" s="77"/>
      <c r="L11" s="77"/>
      <c r="M11" s="77"/>
    </row>
    <row r="12" spans="1:30" s="76" customFormat="1" ht="11.25" x14ac:dyDescent="0.2">
      <c r="C12" s="78"/>
      <c r="D12" s="78"/>
      <c r="E12" s="78"/>
      <c r="F12" s="77"/>
      <c r="G12" s="77"/>
      <c r="H12" s="77"/>
      <c r="I12" s="77"/>
      <c r="J12" s="77"/>
      <c r="K12" s="77"/>
      <c r="L12" s="77"/>
      <c r="M12" s="77"/>
    </row>
    <row r="13" spans="1:30" s="73" customFormat="1" ht="59.25" customHeight="1" x14ac:dyDescent="0.2">
      <c r="A13" s="54" t="s">
        <v>60</v>
      </c>
      <c r="B13" s="94" t="s">
        <v>66</v>
      </c>
      <c r="C13" s="94" t="s">
        <v>66</v>
      </c>
      <c r="D13" s="94" t="s">
        <v>103</v>
      </c>
      <c r="E13" s="94" t="s">
        <v>103</v>
      </c>
      <c r="F13" s="94" t="s">
        <v>103</v>
      </c>
      <c r="G13" s="94" t="s">
        <v>66</v>
      </c>
      <c r="H13" s="94" t="s">
        <v>66</v>
      </c>
      <c r="I13" s="94" t="s">
        <v>66</v>
      </c>
      <c r="J13" s="94" t="s">
        <v>103</v>
      </c>
      <c r="K13" s="94" t="s">
        <v>103</v>
      </c>
      <c r="L13" s="94" t="s">
        <v>103</v>
      </c>
      <c r="M13" s="349" t="s">
        <v>103</v>
      </c>
      <c r="N13" s="74" t="s">
        <v>67</v>
      </c>
    </row>
    <row r="14" spans="1:30" s="71" customFormat="1" ht="12" x14ac:dyDescent="0.2">
      <c r="A14" s="54" t="s">
        <v>68</v>
      </c>
      <c r="B14" s="95" t="s">
        <v>85</v>
      </c>
      <c r="C14" s="95" t="s">
        <v>86</v>
      </c>
      <c r="D14" s="95" t="s">
        <v>71</v>
      </c>
      <c r="E14" s="95" t="s">
        <v>72</v>
      </c>
      <c r="F14" s="95" t="s">
        <v>210</v>
      </c>
      <c r="G14" s="95" t="s">
        <v>87</v>
      </c>
      <c r="H14" s="95" t="s">
        <v>88</v>
      </c>
      <c r="I14" s="95" t="s">
        <v>89</v>
      </c>
      <c r="J14" s="95" t="s">
        <v>211</v>
      </c>
      <c r="K14" s="95" t="s">
        <v>212</v>
      </c>
      <c r="L14" s="95" t="s">
        <v>79</v>
      </c>
      <c r="M14" s="350" t="s">
        <v>213</v>
      </c>
      <c r="N14" s="72" t="s">
        <v>96</v>
      </c>
    </row>
    <row r="15" spans="1:30" s="71" customFormat="1" ht="12" x14ac:dyDescent="0.2">
      <c r="A15" s="54" t="s">
        <v>97</v>
      </c>
      <c r="B15" s="95">
        <v>1</v>
      </c>
      <c r="C15" s="95">
        <v>2</v>
      </c>
      <c r="D15" s="95">
        <v>3</v>
      </c>
      <c r="E15" s="95">
        <v>4</v>
      </c>
      <c r="F15" s="95">
        <v>5</v>
      </c>
      <c r="G15" s="95">
        <v>6</v>
      </c>
      <c r="H15" s="95">
        <v>7</v>
      </c>
      <c r="I15" s="95">
        <v>8</v>
      </c>
      <c r="J15" s="95">
        <v>9</v>
      </c>
      <c r="K15" s="95">
        <v>10</v>
      </c>
      <c r="L15" s="95">
        <v>11</v>
      </c>
      <c r="M15" s="350">
        <v>12</v>
      </c>
      <c r="N15" s="72">
        <v>28</v>
      </c>
    </row>
    <row r="16" spans="1:30" ht="12" x14ac:dyDescent="0.2">
      <c r="A16" s="54" t="s">
        <v>98</v>
      </c>
      <c r="B16" s="420" t="s">
        <v>66</v>
      </c>
      <c r="C16" s="422"/>
      <c r="D16" s="420" t="s">
        <v>103</v>
      </c>
      <c r="E16" s="423"/>
      <c r="F16" s="422"/>
      <c r="G16" s="420" t="s">
        <v>66</v>
      </c>
      <c r="H16" s="423"/>
      <c r="I16" s="422"/>
      <c r="J16" s="397" t="s">
        <v>103</v>
      </c>
      <c r="K16" s="419" t="s">
        <v>214</v>
      </c>
      <c r="L16" s="419"/>
      <c r="M16" s="420"/>
      <c r="N16" s="72" t="s">
        <v>104</v>
      </c>
      <c r="AC16" s="133"/>
    </row>
    <row r="17" spans="1:29" ht="12.75" x14ac:dyDescent="0.2">
      <c r="A17" s="144" t="s">
        <v>105</v>
      </c>
      <c r="B17" s="70"/>
      <c r="C17" s="68"/>
      <c r="D17" s="68"/>
      <c r="E17" s="68"/>
      <c r="F17" s="68"/>
      <c r="G17" s="68"/>
      <c r="H17" s="68"/>
      <c r="I17" s="68"/>
      <c r="J17" s="68"/>
      <c r="K17" s="68"/>
      <c r="L17" s="68"/>
      <c r="M17" s="68"/>
      <c r="N17" s="36"/>
      <c r="AC17" s="133"/>
    </row>
    <row r="18" spans="1:29" ht="12" x14ac:dyDescent="0.2">
      <c r="A18" s="142" t="s">
        <v>106</v>
      </c>
      <c r="B18" s="50">
        <f>IF(B76&lt;80,B77,MIN(B76,80))</f>
        <v>80</v>
      </c>
      <c r="C18" s="50">
        <f t="shared" ref="C18:N18" si="0">IF(C76&lt;80,C77,MIN(C76,80))</f>
        <v>80</v>
      </c>
      <c r="D18" s="50">
        <f t="shared" si="0"/>
        <v>80</v>
      </c>
      <c r="E18" s="50">
        <f t="shared" si="0"/>
        <v>80</v>
      </c>
      <c r="F18" s="50">
        <f t="shared" si="0"/>
        <v>80</v>
      </c>
      <c r="G18" s="50">
        <f t="shared" si="0"/>
        <v>80</v>
      </c>
      <c r="H18" s="50">
        <f t="shared" si="0"/>
        <v>80</v>
      </c>
      <c r="I18" s="50">
        <f t="shared" si="0"/>
        <v>80</v>
      </c>
      <c r="J18" s="50">
        <f t="shared" si="0"/>
        <v>80</v>
      </c>
      <c r="K18" s="50">
        <f t="shared" si="0"/>
        <v>80</v>
      </c>
      <c r="L18" s="50">
        <f t="shared" si="0"/>
        <v>80</v>
      </c>
      <c r="M18" s="49">
        <f t="shared" si="0"/>
        <v>80</v>
      </c>
      <c r="N18" s="50">
        <f t="shared" si="0"/>
        <v>25.098281988201322</v>
      </c>
      <c r="AC18" s="1"/>
    </row>
    <row r="19" spans="1:29" ht="12" x14ac:dyDescent="0.2">
      <c r="A19" s="36" t="s">
        <v>107</v>
      </c>
      <c r="B19" s="172">
        <v>0.8</v>
      </c>
      <c r="C19" s="172">
        <v>0.8</v>
      </c>
      <c r="D19" s="172">
        <v>0.6</v>
      </c>
      <c r="E19" s="172">
        <v>0.75</v>
      </c>
      <c r="F19" s="172">
        <v>0.75</v>
      </c>
      <c r="G19" s="172">
        <v>0.8</v>
      </c>
      <c r="H19" s="172">
        <v>0.8</v>
      </c>
      <c r="I19" s="172">
        <v>0.8</v>
      </c>
      <c r="J19" s="172">
        <v>0.6</v>
      </c>
      <c r="K19" s="172">
        <v>0.75</v>
      </c>
      <c r="L19" s="172">
        <v>0.75</v>
      </c>
      <c r="M19" s="173">
        <v>0.75</v>
      </c>
      <c r="N19" s="56">
        <v>0.4</v>
      </c>
      <c r="AC19" s="133"/>
    </row>
    <row r="20" spans="1:29" ht="12" x14ac:dyDescent="0.2">
      <c r="A20" s="171" t="s">
        <v>108</v>
      </c>
      <c r="B20" s="55"/>
      <c r="C20" s="176"/>
      <c r="D20" s="176"/>
      <c r="E20" s="176"/>
      <c r="F20" s="176"/>
      <c r="G20" s="176"/>
      <c r="H20" s="176"/>
      <c r="I20" s="176"/>
      <c r="J20" s="176"/>
      <c r="K20" s="176"/>
      <c r="L20" s="176"/>
      <c r="M20" s="176"/>
      <c r="N20" s="56"/>
      <c r="AC20" s="133"/>
    </row>
    <row r="21" spans="1:29" s="64" customFormat="1" ht="12" x14ac:dyDescent="0.2">
      <c r="A21" s="51" t="s">
        <v>109</v>
      </c>
      <c r="B21" s="174">
        <f t="shared" ref="B21:M21" si="1">B19*$B$8</f>
        <v>244.8</v>
      </c>
      <c r="C21" s="174">
        <f t="shared" si="1"/>
        <v>244.8</v>
      </c>
      <c r="D21" s="174">
        <f t="shared" si="1"/>
        <v>183.6</v>
      </c>
      <c r="E21" s="174">
        <f t="shared" si="1"/>
        <v>229.5</v>
      </c>
      <c r="F21" s="174">
        <f t="shared" si="1"/>
        <v>229.5</v>
      </c>
      <c r="G21" s="174">
        <f t="shared" si="1"/>
        <v>244.8</v>
      </c>
      <c r="H21" s="174">
        <f t="shared" si="1"/>
        <v>244.8</v>
      </c>
      <c r="I21" s="174">
        <f t="shared" si="1"/>
        <v>244.8</v>
      </c>
      <c r="J21" s="174">
        <f t="shared" si="1"/>
        <v>183.6</v>
      </c>
      <c r="K21" s="174">
        <f t="shared" si="1"/>
        <v>229.5</v>
      </c>
      <c r="L21" s="174">
        <f t="shared" si="1"/>
        <v>229.5</v>
      </c>
      <c r="M21" s="175">
        <f t="shared" si="1"/>
        <v>229.5</v>
      </c>
      <c r="N21" s="65">
        <f>N19*$B$8</f>
        <v>122.4</v>
      </c>
    </row>
    <row r="22" spans="1:29" s="15" customFormat="1" ht="12" x14ac:dyDescent="0.2">
      <c r="A22" s="51" t="s">
        <v>110</v>
      </c>
      <c r="B22" s="63">
        <f t="shared" ref="B22:M22" si="2">B21*$B$5</f>
        <v>367.20000000000005</v>
      </c>
      <c r="C22" s="63">
        <f t="shared" si="2"/>
        <v>367.20000000000005</v>
      </c>
      <c r="D22" s="63">
        <f t="shared" si="2"/>
        <v>275.39999999999998</v>
      </c>
      <c r="E22" s="63">
        <f t="shared" si="2"/>
        <v>344.25</v>
      </c>
      <c r="F22" s="63">
        <f t="shared" si="2"/>
        <v>344.25</v>
      </c>
      <c r="G22" s="63">
        <f t="shared" si="2"/>
        <v>367.20000000000005</v>
      </c>
      <c r="H22" s="63">
        <f t="shared" si="2"/>
        <v>367.20000000000005</v>
      </c>
      <c r="I22" s="63">
        <f t="shared" si="2"/>
        <v>367.20000000000005</v>
      </c>
      <c r="J22" s="63">
        <f t="shared" si="2"/>
        <v>275.39999999999998</v>
      </c>
      <c r="K22" s="63">
        <f t="shared" si="2"/>
        <v>344.25</v>
      </c>
      <c r="L22" s="63">
        <f t="shared" si="2"/>
        <v>344.25</v>
      </c>
      <c r="M22" s="62">
        <f t="shared" si="2"/>
        <v>344.25</v>
      </c>
      <c r="N22" s="63">
        <f>N21*$B$5</f>
        <v>183.60000000000002</v>
      </c>
    </row>
    <row r="23" spans="1:29" s="15" customFormat="1" ht="12" x14ac:dyDescent="0.2">
      <c r="A23" s="51" t="s">
        <v>111</v>
      </c>
      <c r="B23" s="143">
        <f>$B$9</f>
        <v>17</v>
      </c>
      <c r="C23" s="143">
        <f t="shared" ref="C23:M23" si="3">$B$9</f>
        <v>17</v>
      </c>
      <c r="D23" s="143">
        <f t="shared" si="3"/>
        <v>17</v>
      </c>
      <c r="E23" s="143">
        <f t="shared" si="3"/>
        <v>17</v>
      </c>
      <c r="F23" s="143">
        <f t="shared" si="3"/>
        <v>17</v>
      </c>
      <c r="G23" s="143">
        <f t="shared" si="3"/>
        <v>17</v>
      </c>
      <c r="H23" s="143">
        <f t="shared" si="3"/>
        <v>17</v>
      </c>
      <c r="I23" s="143">
        <f t="shared" si="3"/>
        <v>17</v>
      </c>
      <c r="J23" s="143">
        <f t="shared" si="3"/>
        <v>17</v>
      </c>
      <c r="K23" s="143">
        <f t="shared" si="3"/>
        <v>17</v>
      </c>
      <c r="L23" s="143">
        <f t="shared" si="3"/>
        <v>17</v>
      </c>
      <c r="M23" s="147">
        <f t="shared" si="3"/>
        <v>17</v>
      </c>
      <c r="N23" s="143">
        <f>$B$9</f>
        <v>17</v>
      </c>
    </row>
    <row r="24" spans="1:29" s="15" customFormat="1" ht="12" x14ac:dyDescent="0.2">
      <c r="A24" s="51" t="s">
        <v>112</v>
      </c>
      <c r="B24" s="143">
        <f t="shared" ref="B24:N24" si="4">IF(ISBLANK(B98),0,$B$10)</f>
        <v>105.4</v>
      </c>
      <c r="C24" s="143">
        <f t="shared" si="4"/>
        <v>105.4</v>
      </c>
      <c r="D24" s="143">
        <f t="shared" si="4"/>
        <v>0</v>
      </c>
      <c r="E24" s="143">
        <f t="shared" si="4"/>
        <v>0</v>
      </c>
      <c r="F24" s="143">
        <f t="shared" si="4"/>
        <v>0</v>
      </c>
      <c r="G24" s="143">
        <f t="shared" si="4"/>
        <v>105.4</v>
      </c>
      <c r="H24" s="143">
        <f t="shared" si="4"/>
        <v>105.4</v>
      </c>
      <c r="I24" s="143">
        <f t="shared" si="4"/>
        <v>105.4</v>
      </c>
      <c r="J24" s="143">
        <f t="shared" si="4"/>
        <v>0</v>
      </c>
      <c r="K24" s="143">
        <f t="shared" si="4"/>
        <v>0</v>
      </c>
      <c r="L24" s="143">
        <f t="shared" si="4"/>
        <v>0</v>
      </c>
      <c r="M24" s="147">
        <f t="shared" si="4"/>
        <v>0</v>
      </c>
      <c r="N24" s="143">
        <f t="shared" si="4"/>
        <v>0</v>
      </c>
    </row>
    <row r="25" spans="1:29" s="15" customFormat="1" ht="12" x14ac:dyDescent="0.2">
      <c r="A25" s="51" t="s">
        <v>113</v>
      </c>
      <c r="B25" s="63">
        <f>B21*$B$5+SUM(B23:B24)</f>
        <v>489.6</v>
      </c>
      <c r="C25" s="63">
        <f t="shared" ref="C25:M25" si="5">C21*$B$5+SUM(C23:C24)</f>
        <v>489.6</v>
      </c>
      <c r="D25" s="63">
        <f t="shared" si="5"/>
        <v>292.39999999999998</v>
      </c>
      <c r="E25" s="63">
        <f t="shared" si="5"/>
        <v>361.25</v>
      </c>
      <c r="F25" s="63">
        <f t="shared" si="5"/>
        <v>361.25</v>
      </c>
      <c r="G25" s="63">
        <f t="shared" si="5"/>
        <v>489.6</v>
      </c>
      <c r="H25" s="63">
        <f t="shared" si="5"/>
        <v>489.6</v>
      </c>
      <c r="I25" s="63">
        <f t="shared" si="5"/>
        <v>489.6</v>
      </c>
      <c r="J25" s="63">
        <f t="shared" si="5"/>
        <v>292.39999999999998</v>
      </c>
      <c r="K25" s="63">
        <f t="shared" si="5"/>
        <v>361.25</v>
      </c>
      <c r="L25" s="63">
        <f t="shared" si="5"/>
        <v>361.25</v>
      </c>
      <c r="M25" s="62">
        <f t="shared" si="5"/>
        <v>361.25</v>
      </c>
      <c r="N25" s="63">
        <f>N21*$B$5+SUM(N23:N24)</f>
        <v>200.60000000000002</v>
      </c>
    </row>
    <row r="26" spans="1:29" s="15" customFormat="1" ht="12" x14ac:dyDescent="0.2">
      <c r="A26" s="40" t="s">
        <v>114</v>
      </c>
      <c r="B26" s="60">
        <f t="shared" ref="B26:N26" si="6">-IF(ISBLANK(B97),0,MIN(B$22*$H$10,B$22-$B$7*$H$9))</f>
        <v>0</v>
      </c>
      <c r="C26" s="60">
        <f t="shared" si="6"/>
        <v>0</v>
      </c>
      <c r="D26" s="60">
        <f t="shared" si="6"/>
        <v>0</v>
      </c>
      <c r="E26" s="60">
        <f t="shared" si="6"/>
        <v>0</v>
      </c>
      <c r="F26" s="60">
        <f t="shared" si="6"/>
        <v>0</v>
      </c>
      <c r="G26" s="60">
        <f t="shared" si="6"/>
        <v>0</v>
      </c>
      <c r="H26" s="60">
        <f t="shared" si="6"/>
        <v>0</v>
      </c>
      <c r="I26" s="60">
        <f t="shared" si="6"/>
        <v>0</v>
      </c>
      <c r="J26" s="60">
        <f t="shared" si="6"/>
        <v>0</v>
      </c>
      <c r="K26" s="60">
        <f t="shared" si="6"/>
        <v>0</v>
      </c>
      <c r="L26" s="60">
        <f t="shared" si="6"/>
        <v>0</v>
      </c>
      <c r="M26" s="59">
        <f t="shared" si="6"/>
        <v>0</v>
      </c>
      <c r="N26" s="63">
        <f t="shared" si="6"/>
        <v>0</v>
      </c>
    </row>
    <row r="27" spans="1:29" s="15" customFormat="1" ht="12" x14ac:dyDescent="0.2">
      <c r="A27" s="51" t="s">
        <v>115</v>
      </c>
      <c r="B27" s="60">
        <f t="shared" ref="B27:M27" si="7">SUM(B25:B26)</f>
        <v>489.6</v>
      </c>
      <c r="C27" s="60">
        <f t="shared" si="7"/>
        <v>489.6</v>
      </c>
      <c r="D27" s="60">
        <f t="shared" si="7"/>
        <v>292.39999999999998</v>
      </c>
      <c r="E27" s="60">
        <f t="shared" si="7"/>
        <v>361.25</v>
      </c>
      <c r="F27" s="60">
        <f t="shared" si="7"/>
        <v>361.25</v>
      </c>
      <c r="G27" s="60">
        <f t="shared" si="7"/>
        <v>489.6</v>
      </c>
      <c r="H27" s="60">
        <f t="shared" si="7"/>
        <v>489.6</v>
      </c>
      <c r="I27" s="60">
        <f t="shared" si="7"/>
        <v>489.6</v>
      </c>
      <c r="J27" s="60">
        <f t="shared" si="7"/>
        <v>292.39999999999998</v>
      </c>
      <c r="K27" s="60">
        <f t="shared" si="7"/>
        <v>361.25</v>
      </c>
      <c r="L27" s="60">
        <f t="shared" si="7"/>
        <v>361.25</v>
      </c>
      <c r="M27" s="59">
        <f t="shared" si="7"/>
        <v>361.25</v>
      </c>
      <c r="N27" s="63">
        <f>SUM(N25:N26)</f>
        <v>200.60000000000002</v>
      </c>
    </row>
    <row r="28" spans="1:29" s="15" customFormat="1" ht="12" x14ac:dyDescent="0.2">
      <c r="A28" s="40" t="s">
        <v>116</v>
      </c>
      <c r="B28" s="60">
        <f>AVERAGE(L22:M22,B22)</f>
        <v>351.90000000000003</v>
      </c>
      <c r="C28" s="60">
        <f>AVERAGE(M22,B22:C22)</f>
        <v>359.55</v>
      </c>
      <c r="D28" s="60">
        <f t="shared" ref="D28:M28" si="8">AVERAGE(B22:D22)</f>
        <v>336.6</v>
      </c>
      <c r="E28" s="60">
        <f t="shared" si="8"/>
        <v>328.95</v>
      </c>
      <c r="F28" s="60">
        <f t="shared" si="8"/>
        <v>321.3</v>
      </c>
      <c r="G28" s="60">
        <f t="shared" si="8"/>
        <v>351.90000000000003</v>
      </c>
      <c r="H28" s="60">
        <f t="shared" si="8"/>
        <v>359.55</v>
      </c>
      <c r="I28" s="60">
        <f t="shared" si="8"/>
        <v>367.20000000000005</v>
      </c>
      <c r="J28" s="60">
        <f t="shared" si="8"/>
        <v>336.6</v>
      </c>
      <c r="K28" s="60">
        <f t="shared" si="8"/>
        <v>328.95</v>
      </c>
      <c r="L28" s="60">
        <f t="shared" si="8"/>
        <v>321.3</v>
      </c>
      <c r="M28" s="59">
        <f t="shared" si="8"/>
        <v>344.25</v>
      </c>
      <c r="N28" s="63">
        <f>SUM(N25:N26)</f>
        <v>200.60000000000002</v>
      </c>
    </row>
    <row r="29" spans="1:29" s="15" customFormat="1" ht="12" x14ac:dyDescent="0.2">
      <c r="A29" s="170" t="s">
        <v>117</v>
      </c>
      <c r="B29" s="59"/>
      <c r="C29" s="168"/>
      <c r="D29" s="168"/>
      <c r="E29" s="168"/>
      <c r="F29" s="168"/>
      <c r="G29" s="168"/>
      <c r="H29" s="168"/>
      <c r="I29" s="168"/>
      <c r="J29" s="168"/>
      <c r="K29" s="168"/>
      <c r="L29" s="168"/>
      <c r="M29" s="168"/>
      <c r="N29" s="63"/>
    </row>
    <row r="30" spans="1:29" s="15" customFormat="1" ht="12" x14ac:dyDescent="0.2">
      <c r="A30" s="40" t="s">
        <v>118</v>
      </c>
      <c r="B30" s="60">
        <f t="shared" ref="B30:N30" si="9">IF(ISBLANK(B97),0,$B$11)</f>
        <v>0</v>
      </c>
      <c r="C30" s="60">
        <f t="shared" si="9"/>
        <v>0</v>
      </c>
      <c r="D30" s="60">
        <f t="shared" si="9"/>
        <v>0</v>
      </c>
      <c r="E30" s="60">
        <f t="shared" si="9"/>
        <v>0</v>
      </c>
      <c r="F30" s="60">
        <f t="shared" si="9"/>
        <v>0</v>
      </c>
      <c r="G30" s="60">
        <f t="shared" si="9"/>
        <v>0</v>
      </c>
      <c r="H30" s="60">
        <f t="shared" si="9"/>
        <v>0</v>
      </c>
      <c r="I30" s="60">
        <f t="shared" si="9"/>
        <v>0</v>
      </c>
      <c r="J30" s="60">
        <f t="shared" si="9"/>
        <v>0</v>
      </c>
      <c r="K30" s="60">
        <f t="shared" si="9"/>
        <v>0</v>
      </c>
      <c r="L30" s="60">
        <f t="shared" si="9"/>
        <v>0</v>
      </c>
      <c r="M30" s="59">
        <f t="shared" si="9"/>
        <v>0</v>
      </c>
      <c r="N30" s="63">
        <f t="shared" si="9"/>
        <v>0</v>
      </c>
    </row>
    <row r="31" spans="1:29" s="15" customFormat="1" ht="12.75" x14ac:dyDescent="0.2">
      <c r="A31" s="39" t="s">
        <v>119</v>
      </c>
      <c r="B31" s="58"/>
      <c r="C31" s="57"/>
      <c r="D31" s="57"/>
      <c r="E31" s="57"/>
      <c r="F31" s="57"/>
      <c r="G31" s="57"/>
      <c r="H31" s="57"/>
      <c r="I31" s="57"/>
      <c r="J31" s="57"/>
      <c r="K31" s="57"/>
      <c r="L31" s="57"/>
      <c r="M31" s="57"/>
      <c r="N31" s="51"/>
    </row>
    <row r="32" spans="1:29" s="15" customFormat="1" ht="12" x14ac:dyDescent="0.2">
      <c r="A32" s="54" t="s">
        <v>120</v>
      </c>
      <c r="B32" s="56">
        <v>1</v>
      </c>
      <c r="C32" s="56">
        <v>1</v>
      </c>
      <c r="D32" s="56">
        <v>1</v>
      </c>
      <c r="E32" s="56">
        <v>1</v>
      </c>
      <c r="F32" s="56">
        <v>1</v>
      </c>
      <c r="G32" s="56">
        <v>1</v>
      </c>
      <c r="H32" s="56">
        <v>1</v>
      </c>
      <c r="I32" s="56">
        <v>1</v>
      </c>
      <c r="J32" s="56">
        <v>1</v>
      </c>
      <c r="K32" s="56">
        <v>1</v>
      </c>
      <c r="L32" s="56">
        <v>1</v>
      </c>
      <c r="M32" s="55">
        <v>1</v>
      </c>
      <c r="N32" s="56">
        <v>1</v>
      </c>
    </row>
    <row r="33" spans="1:31" s="15" customFormat="1" ht="12" x14ac:dyDescent="0.2">
      <c r="A33" s="54" t="s">
        <v>121</v>
      </c>
      <c r="B33" s="53">
        <v>0.8</v>
      </c>
      <c r="C33" s="53">
        <v>0.8</v>
      </c>
      <c r="D33" s="53">
        <v>0.8</v>
      </c>
      <c r="E33" s="53">
        <v>0.8</v>
      </c>
      <c r="F33" s="53">
        <v>0.8</v>
      </c>
      <c r="G33" s="53">
        <v>0.8</v>
      </c>
      <c r="H33" s="53">
        <v>0.8</v>
      </c>
      <c r="I33" s="53">
        <v>0.8</v>
      </c>
      <c r="J33" s="53">
        <v>0.8</v>
      </c>
      <c r="K33" s="53">
        <v>0.8</v>
      </c>
      <c r="L33" s="53">
        <v>0.8</v>
      </c>
      <c r="M33" s="351">
        <v>0.8</v>
      </c>
      <c r="N33" s="53">
        <v>0.8</v>
      </c>
    </row>
    <row r="34" spans="1:31" s="15" customFormat="1" ht="12" x14ac:dyDescent="0.2">
      <c r="A34" s="54" t="s">
        <v>122</v>
      </c>
      <c r="B34" s="53">
        <f>((B36*$B$123)/$B$2)</f>
        <v>0.64999399399399393</v>
      </c>
      <c r="C34" s="53">
        <f t="shared" ref="C34:N34" si="10">((C36*$B$123)/$B$2)</f>
        <v>0.64999399399399393</v>
      </c>
      <c r="D34" s="53">
        <f t="shared" si="10"/>
        <v>0.64999399399399393</v>
      </c>
      <c r="E34" s="53">
        <f t="shared" si="10"/>
        <v>0.64999399399399393</v>
      </c>
      <c r="F34" s="53">
        <f t="shared" si="10"/>
        <v>0.64999399399399393</v>
      </c>
      <c r="G34" s="53">
        <f t="shared" si="10"/>
        <v>0.64999399399399393</v>
      </c>
      <c r="H34" s="53">
        <f t="shared" si="10"/>
        <v>0.64999399399399393</v>
      </c>
      <c r="I34" s="53">
        <f t="shared" si="10"/>
        <v>0.64999399399399393</v>
      </c>
      <c r="J34" s="53">
        <f t="shared" si="10"/>
        <v>0.64999399399399393</v>
      </c>
      <c r="K34" s="53">
        <f t="shared" si="10"/>
        <v>0.64999399399399393</v>
      </c>
      <c r="L34" s="53">
        <f t="shared" si="10"/>
        <v>0.64999399399399393</v>
      </c>
      <c r="M34" s="53">
        <f t="shared" si="10"/>
        <v>0.64999399399399393</v>
      </c>
      <c r="N34" s="53">
        <f t="shared" si="10"/>
        <v>0.64999399399399393</v>
      </c>
    </row>
    <row r="35" spans="1:31" s="15" customFormat="1" ht="12" x14ac:dyDescent="0.2">
      <c r="A35" s="51" t="s">
        <v>123</v>
      </c>
      <c r="B35" s="50">
        <f t="shared" ref="B35:N35" si="11">ROUND($B$2*B$32,2)</f>
        <v>12</v>
      </c>
      <c r="C35" s="50">
        <f t="shared" si="11"/>
        <v>12</v>
      </c>
      <c r="D35" s="50">
        <f t="shared" si="11"/>
        <v>12</v>
      </c>
      <c r="E35" s="50">
        <f t="shared" si="11"/>
        <v>12</v>
      </c>
      <c r="F35" s="50">
        <f t="shared" si="11"/>
        <v>12</v>
      </c>
      <c r="G35" s="50">
        <f t="shared" si="11"/>
        <v>12</v>
      </c>
      <c r="H35" s="50">
        <f t="shared" si="11"/>
        <v>12</v>
      </c>
      <c r="I35" s="50">
        <f t="shared" si="11"/>
        <v>12</v>
      </c>
      <c r="J35" s="50">
        <f t="shared" si="11"/>
        <v>12</v>
      </c>
      <c r="K35" s="50">
        <f t="shared" si="11"/>
        <v>12</v>
      </c>
      <c r="L35" s="50">
        <f t="shared" si="11"/>
        <v>12</v>
      </c>
      <c r="M35" s="49">
        <f t="shared" si="11"/>
        <v>12</v>
      </c>
      <c r="N35" s="50">
        <f t="shared" si="11"/>
        <v>12</v>
      </c>
    </row>
    <row r="36" spans="1:31" ht="12" x14ac:dyDescent="0.2">
      <c r="A36" s="51" t="s">
        <v>124</v>
      </c>
      <c r="B36" s="50">
        <f t="shared" ref="B36:N36" si="12">ROUND($B$2*B$33,2)</f>
        <v>9.6</v>
      </c>
      <c r="C36" s="50">
        <f t="shared" si="12"/>
        <v>9.6</v>
      </c>
      <c r="D36" s="50">
        <f t="shared" si="12"/>
        <v>9.6</v>
      </c>
      <c r="E36" s="50">
        <f t="shared" si="12"/>
        <v>9.6</v>
      </c>
      <c r="F36" s="50">
        <f t="shared" si="12"/>
        <v>9.6</v>
      </c>
      <c r="G36" s="50">
        <f t="shared" si="12"/>
        <v>9.6</v>
      </c>
      <c r="H36" s="50">
        <f t="shared" si="12"/>
        <v>9.6</v>
      </c>
      <c r="I36" s="50">
        <f t="shared" si="12"/>
        <v>9.6</v>
      </c>
      <c r="J36" s="50">
        <f t="shared" si="12"/>
        <v>9.6</v>
      </c>
      <c r="K36" s="50">
        <f t="shared" si="12"/>
        <v>9.6</v>
      </c>
      <c r="L36" s="50">
        <f t="shared" si="12"/>
        <v>9.6</v>
      </c>
      <c r="M36" s="49">
        <f t="shared" si="12"/>
        <v>9.6</v>
      </c>
      <c r="N36" s="50">
        <f t="shared" si="12"/>
        <v>9.6</v>
      </c>
      <c r="AC36" s="133"/>
    </row>
    <row r="37" spans="1:31" ht="12" x14ac:dyDescent="0.2">
      <c r="A37" s="337" t="s">
        <v>125</v>
      </c>
      <c r="B37" s="353">
        <f>B34*$B$2</f>
        <v>7.7999279279279268</v>
      </c>
      <c r="C37" s="353">
        <f t="shared" ref="C37:N37" si="13">C34*$B$2</f>
        <v>7.7999279279279268</v>
      </c>
      <c r="D37" s="353">
        <f t="shared" si="13"/>
        <v>7.7999279279279268</v>
      </c>
      <c r="E37" s="353">
        <f t="shared" si="13"/>
        <v>7.7999279279279268</v>
      </c>
      <c r="F37" s="353">
        <f t="shared" si="13"/>
        <v>7.7999279279279268</v>
      </c>
      <c r="G37" s="353">
        <f t="shared" si="13"/>
        <v>7.7999279279279268</v>
      </c>
      <c r="H37" s="353">
        <f t="shared" si="13"/>
        <v>7.7999279279279268</v>
      </c>
      <c r="I37" s="353">
        <f t="shared" si="13"/>
        <v>7.7999279279279268</v>
      </c>
      <c r="J37" s="353">
        <f t="shared" si="13"/>
        <v>7.7999279279279268</v>
      </c>
      <c r="K37" s="353">
        <f t="shared" si="13"/>
        <v>7.7999279279279268</v>
      </c>
      <c r="L37" s="353">
        <f t="shared" si="13"/>
        <v>7.7999279279279268</v>
      </c>
      <c r="M37" s="353">
        <f t="shared" si="13"/>
        <v>7.7999279279279268</v>
      </c>
      <c r="N37" s="353">
        <f t="shared" si="13"/>
        <v>7.7999279279279268</v>
      </c>
      <c r="AC37" s="133"/>
    </row>
    <row r="38" spans="1:31" s="264" customFormat="1" ht="12.75" x14ac:dyDescent="0.2">
      <c r="A38" s="261" t="s">
        <v>126</v>
      </c>
      <c r="B38" s="262"/>
      <c r="C38" s="263"/>
      <c r="D38" s="263"/>
      <c r="E38" s="263"/>
      <c r="F38" s="263"/>
      <c r="G38" s="263"/>
      <c r="H38" s="263"/>
      <c r="I38" s="263"/>
      <c r="J38" s="263"/>
      <c r="K38" s="263"/>
      <c r="L38" s="263"/>
      <c r="M38" s="263"/>
      <c r="N38" s="263"/>
      <c r="O38" s="275"/>
      <c r="P38" s="275"/>
      <c r="Q38" s="275"/>
      <c r="R38" s="275"/>
      <c r="S38" s="275"/>
      <c r="T38" s="275"/>
      <c r="U38" s="275"/>
      <c r="V38" s="275"/>
      <c r="W38" s="275"/>
      <c r="X38" s="275"/>
      <c r="Y38" s="275"/>
      <c r="Z38" s="275"/>
      <c r="AA38" s="275"/>
      <c r="AB38" s="275"/>
      <c r="AC38" s="276"/>
      <c r="AD38" s="272"/>
      <c r="AE38" s="272"/>
    </row>
    <row r="39" spans="1:31" s="264" customFormat="1" ht="12.75" x14ac:dyDescent="0.2">
      <c r="A39" s="326" t="s">
        <v>127</v>
      </c>
      <c r="B39" s="314">
        <f>B$36*$B124</f>
        <v>6.6726054054054034</v>
      </c>
      <c r="C39" s="314">
        <f t="shared" ref="C39:N39" si="14">C$36*$B124</f>
        <v>6.6726054054054034</v>
      </c>
      <c r="D39" s="314">
        <f t="shared" si="14"/>
        <v>6.6726054054054034</v>
      </c>
      <c r="E39" s="314">
        <f t="shared" si="14"/>
        <v>6.6726054054054034</v>
      </c>
      <c r="F39" s="314">
        <f t="shared" si="14"/>
        <v>6.6726054054054034</v>
      </c>
      <c r="G39" s="314">
        <f t="shared" si="14"/>
        <v>6.6726054054054034</v>
      </c>
      <c r="H39" s="314">
        <f t="shared" si="14"/>
        <v>6.6726054054054034</v>
      </c>
      <c r="I39" s="314">
        <f t="shared" si="14"/>
        <v>6.6726054054054034</v>
      </c>
      <c r="J39" s="314">
        <f t="shared" si="14"/>
        <v>6.6726054054054034</v>
      </c>
      <c r="K39" s="314">
        <f t="shared" si="14"/>
        <v>6.6726054054054034</v>
      </c>
      <c r="L39" s="314">
        <f t="shared" si="14"/>
        <v>6.6726054054054034</v>
      </c>
      <c r="M39" s="314">
        <f t="shared" si="14"/>
        <v>6.6726054054054034</v>
      </c>
      <c r="N39" s="314">
        <f t="shared" si="14"/>
        <v>6.6726054054054034</v>
      </c>
      <c r="O39" s="275"/>
      <c r="P39" s="275"/>
      <c r="Q39" s="275"/>
      <c r="R39" s="275"/>
      <c r="S39" s="275"/>
      <c r="T39" s="275"/>
      <c r="U39" s="275"/>
      <c r="V39" s="275"/>
      <c r="W39" s="275"/>
      <c r="X39" s="275"/>
      <c r="Y39" s="275"/>
      <c r="Z39" s="275"/>
      <c r="AA39" s="275"/>
      <c r="AB39" s="275"/>
      <c r="AC39" s="276"/>
      <c r="AD39" s="272"/>
      <c r="AE39" s="272"/>
    </row>
    <row r="40" spans="1:31" s="264" customFormat="1" ht="12.75" x14ac:dyDescent="0.2">
      <c r="A40" s="326" t="s">
        <v>128</v>
      </c>
      <c r="B40" s="314">
        <f t="shared" ref="B40:N48" si="15">B$36*$B125</f>
        <v>1.5443027027027025</v>
      </c>
      <c r="C40" s="314">
        <f t="shared" si="15"/>
        <v>1.5443027027027025</v>
      </c>
      <c r="D40" s="314">
        <f t="shared" si="15"/>
        <v>1.5443027027027025</v>
      </c>
      <c r="E40" s="314">
        <f t="shared" si="15"/>
        <v>1.5443027027027025</v>
      </c>
      <c r="F40" s="314">
        <f t="shared" si="15"/>
        <v>1.5443027027027025</v>
      </c>
      <c r="G40" s="314">
        <f t="shared" si="15"/>
        <v>1.5443027027027025</v>
      </c>
      <c r="H40" s="314">
        <f t="shared" si="15"/>
        <v>1.5443027027027025</v>
      </c>
      <c r="I40" s="314">
        <f t="shared" si="15"/>
        <v>1.5443027027027025</v>
      </c>
      <c r="J40" s="314">
        <f t="shared" si="15"/>
        <v>1.5443027027027025</v>
      </c>
      <c r="K40" s="314">
        <f t="shared" si="15"/>
        <v>1.5443027027027025</v>
      </c>
      <c r="L40" s="314">
        <f t="shared" si="15"/>
        <v>1.5443027027027025</v>
      </c>
      <c r="M40" s="314">
        <f t="shared" si="15"/>
        <v>1.5443027027027025</v>
      </c>
      <c r="N40" s="314">
        <f t="shared" si="15"/>
        <v>1.5443027027027025</v>
      </c>
      <c r="O40" s="275"/>
      <c r="P40" s="275"/>
      <c r="Q40" s="275"/>
      <c r="R40" s="275"/>
      <c r="S40" s="275"/>
      <c r="T40" s="275"/>
      <c r="U40" s="275"/>
      <c r="V40" s="275"/>
      <c r="W40" s="275"/>
      <c r="X40" s="275"/>
      <c r="Y40" s="275"/>
      <c r="Z40" s="275"/>
      <c r="AA40" s="275"/>
      <c r="AB40" s="275"/>
      <c r="AC40" s="276"/>
      <c r="AD40" s="272"/>
      <c r="AE40" s="272"/>
    </row>
    <row r="41" spans="1:31" s="264" customFormat="1" ht="12.75" x14ac:dyDescent="0.2">
      <c r="A41" s="326" t="s">
        <v>129</v>
      </c>
      <c r="B41" s="314">
        <f t="shared" si="15"/>
        <v>3.84761081081081</v>
      </c>
      <c r="C41" s="314">
        <f t="shared" si="15"/>
        <v>3.84761081081081</v>
      </c>
      <c r="D41" s="314">
        <f t="shared" si="15"/>
        <v>3.84761081081081</v>
      </c>
      <c r="E41" s="314">
        <f t="shared" si="15"/>
        <v>3.84761081081081</v>
      </c>
      <c r="F41" s="314">
        <f t="shared" si="15"/>
        <v>3.84761081081081</v>
      </c>
      <c r="G41" s="314">
        <f t="shared" si="15"/>
        <v>3.84761081081081</v>
      </c>
      <c r="H41" s="314">
        <f t="shared" si="15"/>
        <v>3.84761081081081</v>
      </c>
      <c r="I41" s="314">
        <f t="shared" si="15"/>
        <v>3.84761081081081</v>
      </c>
      <c r="J41" s="314">
        <f t="shared" si="15"/>
        <v>3.84761081081081</v>
      </c>
      <c r="K41" s="314">
        <f t="shared" si="15"/>
        <v>3.84761081081081</v>
      </c>
      <c r="L41" s="314">
        <f t="shared" si="15"/>
        <v>3.84761081081081</v>
      </c>
      <c r="M41" s="314">
        <f t="shared" si="15"/>
        <v>3.84761081081081</v>
      </c>
      <c r="N41" s="314">
        <f t="shared" si="15"/>
        <v>3.84761081081081</v>
      </c>
      <c r="O41" s="275"/>
      <c r="P41" s="275"/>
      <c r="Q41" s="275"/>
      <c r="R41" s="275"/>
      <c r="S41" s="275"/>
      <c r="T41" s="275"/>
      <c r="U41" s="275"/>
      <c r="V41" s="275"/>
      <c r="W41" s="275"/>
      <c r="X41" s="275"/>
      <c r="Y41" s="275"/>
      <c r="Z41" s="275"/>
      <c r="AA41" s="275"/>
      <c r="AB41" s="275"/>
      <c r="AC41" s="276"/>
      <c r="AD41" s="272"/>
      <c r="AE41" s="272"/>
    </row>
    <row r="42" spans="1:31" s="264" customFormat="1" ht="12.75" x14ac:dyDescent="0.2">
      <c r="A42" s="326" t="s">
        <v>130</v>
      </c>
      <c r="B42" s="314">
        <f t="shared" si="15"/>
        <v>6.560518918918917</v>
      </c>
      <c r="C42" s="314">
        <f t="shared" si="15"/>
        <v>6.560518918918917</v>
      </c>
      <c r="D42" s="314">
        <f t="shared" si="15"/>
        <v>6.560518918918917</v>
      </c>
      <c r="E42" s="314">
        <f t="shared" si="15"/>
        <v>6.560518918918917</v>
      </c>
      <c r="F42" s="314">
        <f t="shared" si="15"/>
        <v>6.560518918918917</v>
      </c>
      <c r="G42" s="314">
        <f t="shared" si="15"/>
        <v>6.560518918918917</v>
      </c>
      <c r="H42" s="314">
        <f t="shared" si="15"/>
        <v>6.560518918918917</v>
      </c>
      <c r="I42" s="314">
        <f t="shared" si="15"/>
        <v>6.560518918918917</v>
      </c>
      <c r="J42" s="314">
        <f t="shared" si="15"/>
        <v>6.560518918918917</v>
      </c>
      <c r="K42" s="314">
        <f t="shared" si="15"/>
        <v>6.560518918918917</v>
      </c>
      <c r="L42" s="314">
        <f t="shared" si="15"/>
        <v>6.560518918918917</v>
      </c>
      <c r="M42" s="314">
        <f t="shared" si="15"/>
        <v>6.560518918918917</v>
      </c>
      <c r="N42" s="314">
        <f t="shared" si="15"/>
        <v>6.560518918918917</v>
      </c>
      <c r="O42" s="275"/>
      <c r="P42" s="275"/>
      <c r="Q42" s="275"/>
      <c r="R42" s="275"/>
      <c r="S42" s="275"/>
      <c r="T42" s="275"/>
      <c r="U42" s="275"/>
      <c r="V42" s="275"/>
      <c r="W42" s="275"/>
      <c r="X42" s="275"/>
      <c r="Y42" s="275"/>
      <c r="Z42" s="275"/>
      <c r="AA42" s="275"/>
      <c r="AB42" s="275"/>
      <c r="AC42" s="276"/>
      <c r="AD42" s="272"/>
      <c r="AE42" s="272"/>
    </row>
    <row r="43" spans="1:31" s="264" customFormat="1" ht="12.75" x14ac:dyDescent="0.2">
      <c r="A43" s="326" t="s">
        <v>131</v>
      </c>
      <c r="B43" s="314">
        <f t="shared" si="15"/>
        <v>6.6726054054054034</v>
      </c>
      <c r="C43" s="314">
        <f t="shared" si="15"/>
        <v>6.6726054054054034</v>
      </c>
      <c r="D43" s="314">
        <f t="shared" si="15"/>
        <v>6.6726054054054034</v>
      </c>
      <c r="E43" s="314">
        <f t="shared" si="15"/>
        <v>6.6726054054054034</v>
      </c>
      <c r="F43" s="314">
        <f t="shared" si="15"/>
        <v>6.6726054054054034</v>
      </c>
      <c r="G43" s="314">
        <f t="shared" si="15"/>
        <v>6.6726054054054034</v>
      </c>
      <c r="H43" s="314">
        <f t="shared" si="15"/>
        <v>6.6726054054054034</v>
      </c>
      <c r="I43" s="314">
        <f t="shared" si="15"/>
        <v>6.6726054054054034</v>
      </c>
      <c r="J43" s="314">
        <f t="shared" si="15"/>
        <v>6.6726054054054034</v>
      </c>
      <c r="K43" s="314">
        <f t="shared" si="15"/>
        <v>6.6726054054054034</v>
      </c>
      <c r="L43" s="314">
        <f t="shared" si="15"/>
        <v>6.6726054054054034</v>
      </c>
      <c r="M43" s="314">
        <f t="shared" si="15"/>
        <v>6.6726054054054034</v>
      </c>
      <c r="N43" s="314">
        <f t="shared" si="15"/>
        <v>6.6726054054054034</v>
      </c>
      <c r="O43" s="275"/>
      <c r="P43" s="275"/>
      <c r="Q43" s="275"/>
      <c r="R43" s="275"/>
      <c r="S43" s="275"/>
      <c r="T43" s="275"/>
      <c r="U43" s="275"/>
      <c r="V43" s="275"/>
      <c r="W43" s="275"/>
      <c r="X43" s="275"/>
      <c r="Y43" s="275"/>
      <c r="Z43" s="275"/>
      <c r="AA43" s="275"/>
      <c r="AB43" s="275"/>
      <c r="AC43" s="276"/>
      <c r="AD43" s="272"/>
      <c r="AE43" s="272"/>
    </row>
    <row r="44" spans="1:31" s="264" customFormat="1" ht="12.75" x14ac:dyDescent="0.2">
      <c r="A44" s="326" t="s">
        <v>132</v>
      </c>
      <c r="B44" s="314">
        <f t="shared" si="15"/>
        <v>6.6726054054054034</v>
      </c>
      <c r="C44" s="314">
        <f t="shared" si="15"/>
        <v>6.6726054054054034</v>
      </c>
      <c r="D44" s="314">
        <f t="shared" si="15"/>
        <v>6.6726054054054034</v>
      </c>
      <c r="E44" s="314">
        <f t="shared" si="15"/>
        <v>6.6726054054054034</v>
      </c>
      <c r="F44" s="314">
        <f t="shared" si="15"/>
        <v>6.6726054054054034</v>
      </c>
      <c r="G44" s="314">
        <f t="shared" si="15"/>
        <v>6.6726054054054034</v>
      </c>
      <c r="H44" s="314">
        <f t="shared" si="15"/>
        <v>6.6726054054054034</v>
      </c>
      <c r="I44" s="314">
        <f t="shared" si="15"/>
        <v>6.6726054054054034</v>
      </c>
      <c r="J44" s="314">
        <f t="shared" si="15"/>
        <v>6.6726054054054034</v>
      </c>
      <c r="K44" s="314">
        <f t="shared" si="15"/>
        <v>6.6726054054054034</v>
      </c>
      <c r="L44" s="314">
        <f t="shared" si="15"/>
        <v>6.6726054054054034</v>
      </c>
      <c r="M44" s="314">
        <f t="shared" si="15"/>
        <v>6.6726054054054034</v>
      </c>
      <c r="N44" s="314">
        <f t="shared" si="15"/>
        <v>6.6726054054054034</v>
      </c>
      <c r="O44" s="275"/>
      <c r="P44" s="275"/>
      <c r="Q44" s="275"/>
      <c r="R44" s="275"/>
      <c r="S44" s="275"/>
      <c r="T44" s="275"/>
      <c r="U44" s="275"/>
      <c r="V44" s="275"/>
      <c r="W44" s="275"/>
      <c r="X44" s="275"/>
      <c r="Y44" s="275"/>
      <c r="Z44" s="275"/>
      <c r="AA44" s="275"/>
      <c r="AB44" s="275"/>
      <c r="AC44" s="276"/>
      <c r="AD44" s="272"/>
      <c r="AE44" s="272"/>
    </row>
    <row r="45" spans="1:31" s="264" customFormat="1" ht="12.75" x14ac:dyDescent="0.2">
      <c r="A45" s="326" t="s">
        <v>133</v>
      </c>
      <c r="B45" s="314">
        <f>IF(B$13="Deploy",B$36,B$36*$B130)</f>
        <v>9.6</v>
      </c>
      <c r="C45" s="314">
        <f t="shared" ref="C45:N47" si="16">IF(C$13="Deploy",C$36,C$36*$B130)</f>
        <v>9.6</v>
      </c>
      <c r="D45" s="314">
        <f t="shared" si="16"/>
        <v>3.3819675675675671</v>
      </c>
      <c r="E45" s="314">
        <f t="shared" si="16"/>
        <v>3.3819675675675671</v>
      </c>
      <c r="F45" s="314">
        <f t="shared" si="16"/>
        <v>3.3819675675675671</v>
      </c>
      <c r="G45" s="314">
        <f t="shared" si="16"/>
        <v>9.6</v>
      </c>
      <c r="H45" s="314">
        <f t="shared" si="16"/>
        <v>9.6</v>
      </c>
      <c r="I45" s="314">
        <f t="shared" si="16"/>
        <v>9.6</v>
      </c>
      <c r="J45" s="314">
        <f t="shared" si="16"/>
        <v>3.3819675675675671</v>
      </c>
      <c r="K45" s="314">
        <f t="shared" si="16"/>
        <v>3.3819675675675671</v>
      </c>
      <c r="L45" s="314">
        <f t="shared" si="16"/>
        <v>3.3819675675675671</v>
      </c>
      <c r="M45" s="314">
        <f t="shared" si="16"/>
        <v>3.3819675675675671</v>
      </c>
      <c r="N45" s="314">
        <f t="shared" si="16"/>
        <v>3.3819675675675671</v>
      </c>
      <c r="O45" s="275"/>
      <c r="P45" s="275"/>
      <c r="Q45" s="275"/>
      <c r="R45" s="275"/>
      <c r="S45" s="275"/>
      <c r="T45" s="275"/>
      <c r="U45" s="275"/>
      <c r="V45" s="275"/>
      <c r="W45" s="275"/>
      <c r="X45" s="275"/>
      <c r="Y45" s="275"/>
      <c r="Z45" s="275"/>
      <c r="AA45" s="275"/>
      <c r="AB45" s="275"/>
      <c r="AC45" s="276"/>
      <c r="AD45" s="272"/>
      <c r="AE45" s="272"/>
    </row>
    <row r="46" spans="1:31" s="264" customFormat="1" ht="12.75" x14ac:dyDescent="0.2">
      <c r="A46" s="326" t="s">
        <v>134</v>
      </c>
      <c r="B46" s="314">
        <f t="shared" si="15"/>
        <v>7.1271783783783773</v>
      </c>
      <c r="C46" s="314">
        <f t="shared" si="15"/>
        <v>7.1271783783783773</v>
      </c>
      <c r="D46" s="314">
        <f t="shared" si="15"/>
        <v>7.1271783783783773</v>
      </c>
      <c r="E46" s="314">
        <f t="shared" si="15"/>
        <v>7.1271783783783773</v>
      </c>
      <c r="F46" s="314">
        <f t="shared" si="15"/>
        <v>7.1271783783783773</v>
      </c>
      <c r="G46" s="314">
        <f t="shared" si="15"/>
        <v>7.1271783783783773</v>
      </c>
      <c r="H46" s="314">
        <f t="shared" si="15"/>
        <v>7.1271783783783773</v>
      </c>
      <c r="I46" s="314">
        <f t="shared" si="15"/>
        <v>7.1271783783783773</v>
      </c>
      <c r="J46" s="314">
        <f t="shared" si="15"/>
        <v>7.1271783783783773</v>
      </c>
      <c r="K46" s="314">
        <f t="shared" si="15"/>
        <v>7.1271783783783773</v>
      </c>
      <c r="L46" s="314">
        <f t="shared" si="15"/>
        <v>7.1271783783783773</v>
      </c>
      <c r="M46" s="314">
        <f t="shared" si="15"/>
        <v>7.1271783783783773</v>
      </c>
      <c r="N46" s="314">
        <f t="shared" si="15"/>
        <v>7.1271783783783773</v>
      </c>
      <c r="O46" s="275"/>
      <c r="P46" s="275"/>
      <c r="Q46" s="275"/>
      <c r="R46" s="275"/>
      <c r="S46" s="275"/>
      <c r="T46" s="275"/>
      <c r="U46" s="275"/>
      <c r="V46" s="275"/>
      <c r="W46" s="275"/>
      <c r="X46" s="275"/>
      <c r="Y46" s="275"/>
      <c r="Z46" s="275"/>
      <c r="AA46" s="275"/>
      <c r="AB46" s="275"/>
      <c r="AC46" s="276"/>
      <c r="AD46" s="272"/>
      <c r="AE46" s="272"/>
    </row>
    <row r="47" spans="1:31" s="264" customFormat="1" ht="12.75" x14ac:dyDescent="0.2">
      <c r="A47" s="326" t="s">
        <v>135</v>
      </c>
      <c r="B47" s="314">
        <f>IF(B$13="Deploy",B$36,B$36*$B132)</f>
        <v>9.6</v>
      </c>
      <c r="C47" s="314">
        <f t="shared" si="16"/>
        <v>9.6</v>
      </c>
      <c r="D47" s="314">
        <f t="shared" si="16"/>
        <v>3.154681081081081</v>
      </c>
      <c r="E47" s="314">
        <f t="shared" si="16"/>
        <v>3.154681081081081</v>
      </c>
      <c r="F47" s="314">
        <f t="shared" si="16"/>
        <v>3.154681081081081</v>
      </c>
      <c r="G47" s="314">
        <f t="shared" si="16"/>
        <v>9.6</v>
      </c>
      <c r="H47" s="314">
        <f t="shared" si="16"/>
        <v>9.6</v>
      </c>
      <c r="I47" s="314">
        <f t="shared" si="16"/>
        <v>9.6</v>
      </c>
      <c r="J47" s="314">
        <f t="shared" si="16"/>
        <v>3.154681081081081</v>
      </c>
      <c r="K47" s="314">
        <f t="shared" si="16"/>
        <v>3.154681081081081</v>
      </c>
      <c r="L47" s="314">
        <f t="shared" si="16"/>
        <v>3.154681081081081</v>
      </c>
      <c r="M47" s="314">
        <f t="shared" si="16"/>
        <v>3.154681081081081</v>
      </c>
      <c r="N47" s="314">
        <f t="shared" si="16"/>
        <v>3.154681081081081</v>
      </c>
      <c r="O47" s="275"/>
      <c r="P47" s="275"/>
      <c r="Q47" s="275"/>
      <c r="R47" s="275"/>
      <c r="S47" s="275"/>
      <c r="T47" s="275"/>
      <c r="U47" s="275"/>
      <c r="V47" s="275"/>
      <c r="W47" s="275"/>
      <c r="X47" s="275"/>
      <c r="Y47" s="275"/>
      <c r="Z47" s="275"/>
      <c r="AA47" s="275"/>
      <c r="AB47" s="275"/>
      <c r="AC47" s="276"/>
      <c r="AD47" s="272"/>
      <c r="AE47" s="272"/>
    </row>
    <row r="48" spans="1:31" s="264" customFormat="1" ht="12.75" x14ac:dyDescent="0.2">
      <c r="A48" s="326" t="s">
        <v>136</v>
      </c>
      <c r="B48" s="314">
        <f t="shared" si="15"/>
        <v>9.6</v>
      </c>
      <c r="C48" s="314">
        <f t="shared" si="15"/>
        <v>9.6</v>
      </c>
      <c r="D48" s="314">
        <f t="shared" si="15"/>
        <v>9.6</v>
      </c>
      <c r="E48" s="314">
        <f t="shared" si="15"/>
        <v>9.6</v>
      </c>
      <c r="F48" s="314">
        <f t="shared" si="15"/>
        <v>9.6</v>
      </c>
      <c r="G48" s="314">
        <f t="shared" si="15"/>
        <v>9.6</v>
      </c>
      <c r="H48" s="314">
        <f t="shared" si="15"/>
        <v>9.6</v>
      </c>
      <c r="I48" s="314">
        <f t="shared" si="15"/>
        <v>9.6</v>
      </c>
      <c r="J48" s="314">
        <f t="shared" si="15"/>
        <v>9.6</v>
      </c>
      <c r="K48" s="314">
        <f t="shared" si="15"/>
        <v>9.6</v>
      </c>
      <c r="L48" s="314">
        <f t="shared" si="15"/>
        <v>9.6</v>
      </c>
      <c r="M48" s="314">
        <f t="shared" si="15"/>
        <v>9.6</v>
      </c>
      <c r="N48" s="314">
        <f t="shared" si="15"/>
        <v>9.6</v>
      </c>
      <c r="O48" s="275"/>
      <c r="P48" s="275"/>
      <c r="Q48" s="275"/>
      <c r="R48" s="275"/>
      <c r="S48" s="275"/>
      <c r="T48" s="275"/>
      <c r="U48" s="275"/>
      <c r="V48" s="275"/>
      <c r="W48" s="275"/>
      <c r="X48" s="275"/>
      <c r="Y48" s="275"/>
      <c r="Z48" s="275"/>
      <c r="AA48" s="275"/>
      <c r="AB48" s="275"/>
      <c r="AC48" s="276"/>
      <c r="AD48" s="272"/>
      <c r="AE48" s="272"/>
    </row>
    <row r="49" spans="1:31" s="264" customFormat="1" ht="12.75" x14ac:dyDescent="0.2">
      <c r="A49" s="265" t="s">
        <v>137</v>
      </c>
      <c r="B49" s="266"/>
      <c r="C49" s="267"/>
      <c r="D49" s="267"/>
      <c r="E49" s="267"/>
      <c r="F49" s="267"/>
      <c r="G49" s="267"/>
      <c r="H49" s="267"/>
      <c r="I49" s="267"/>
      <c r="J49" s="268"/>
      <c r="K49" s="268"/>
      <c r="L49" s="267"/>
      <c r="M49" s="267"/>
      <c r="N49" s="346"/>
      <c r="O49" s="277"/>
      <c r="P49" s="278"/>
      <c r="Q49" s="279"/>
      <c r="R49" s="277"/>
      <c r="S49" s="277"/>
      <c r="T49" s="277"/>
      <c r="U49" s="277"/>
      <c r="V49" s="277"/>
      <c r="W49" s="277"/>
      <c r="X49" s="277"/>
      <c r="Y49" s="277"/>
      <c r="Z49" s="277"/>
      <c r="AA49" s="277"/>
      <c r="AB49" s="277"/>
      <c r="AC49" s="277"/>
      <c r="AD49" s="271"/>
      <c r="AE49" s="272"/>
    </row>
    <row r="50" spans="1:31" ht="12" x14ac:dyDescent="0.2">
      <c r="A50" s="47" t="s">
        <v>138</v>
      </c>
      <c r="B50" s="96">
        <v>9</v>
      </c>
      <c r="C50" s="96">
        <v>9</v>
      </c>
      <c r="D50" s="96">
        <v>9</v>
      </c>
      <c r="E50" s="96">
        <v>9</v>
      </c>
      <c r="F50" s="96">
        <v>9</v>
      </c>
      <c r="G50" s="96">
        <v>9</v>
      </c>
      <c r="H50" s="96">
        <v>9</v>
      </c>
      <c r="I50" s="96">
        <v>9</v>
      </c>
      <c r="J50" s="96">
        <v>9</v>
      </c>
      <c r="K50" s="96">
        <v>9</v>
      </c>
      <c r="L50" s="96">
        <v>9</v>
      </c>
      <c r="M50" s="309">
        <v>9</v>
      </c>
      <c r="N50" s="96">
        <v>9</v>
      </c>
      <c r="AC50" s="133"/>
    </row>
    <row r="51" spans="1:31" ht="12" x14ac:dyDescent="0.2">
      <c r="A51" s="47" t="s">
        <v>139</v>
      </c>
      <c r="B51" s="96">
        <f t="shared" ref="B51:N51" si="17">ROUND(1*B50,2)</f>
        <v>9</v>
      </c>
      <c r="C51" s="96">
        <f t="shared" si="17"/>
        <v>9</v>
      </c>
      <c r="D51" s="96">
        <f t="shared" si="17"/>
        <v>9</v>
      </c>
      <c r="E51" s="96">
        <f t="shared" si="17"/>
        <v>9</v>
      </c>
      <c r="F51" s="96">
        <f t="shared" si="17"/>
        <v>9</v>
      </c>
      <c r="G51" s="96">
        <f t="shared" si="17"/>
        <v>9</v>
      </c>
      <c r="H51" s="96">
        <f t="shared" si="17"/>
        <v>9</v>
      </c>
      <c r="I51" s="96">
        <f t="shared" si="17"/>
        <v>9</v>
      </c>
      <c r="J51" s="96">
        <f t="shared" si="17"/>
        <v>9</v>
      </c>
      <c r="K51" s="96">
        <f t="shared" si="17"/>
        <v>9</v>
      </c>
      <c r="L51" s="96">
        <f t="shared" si="17"/>
        <v>9</v>
      </c>
      <c r="M51" s="309">
        <f t="shared" si="17"/>
        <v>9</v>
      </c>
      <c r="N51" s="96">
        <f t="shared" si="17"/>
        <v>9</v>
      </c>
      <c r="AC51" s="133"/>
    </row>
    <row r="52" spans="1:31" s="15" customFormat="1" ht="12" x14ac:dyDescent="0.2">
      <c r="A52" s="43" t="s">
        <v>140</v>
      </c>
      <c r="B52" s="98">
        <v>6</v>
      </c>
      <c r="C52" s="98">
        <v>6</v>
      </c>
      <c r="D52" s="98">
        <v>6</v>
      </c>
      <c r="E52" s="98">
        <v>6</v>
      </c>
      <c r="F52" s="98">
        <v>6</v>
      </c>
      <c r="G52" s="98">
        <v>6</v>
      </c>
      <c r="H52" s="98">
        <v>6</v>
      </c>
      <c r="I52" s="98">
        <v>6</v>
      </c>
      <c r="J52" s="98">
        <v>6</v>
      </c>
      <c r="K52" s="98">
        <v>6</v>
      </c>
      <c r="L52" s="98">
        <v>6</v>
      </c>
      <c r="M52" s="343">
        <v>6</v>
      </c>
      <c r="N52" s="98">
        <v>6</v>
      </c>
    </row>
    <row r="53" spans="1:31" s="15" customFormat="1" ht="12" x14ac:dyDescent="0.2">
      <c r="A53" s="43" t="s">
        <v>141</v>
      </c>
      <c r="B53" s="99">
        <v>4.5</v>
      </c>
      <c r="C53" s="99">
        <v>4.5</v>
      </c>
      <c r="D53" s="99">
        <v>4.5</v>
      </c>
      <c r="E53" s="99">
        <v>4.5</v>
      </c>
      <c r="F53" s="99">
        <v>4.5</v>
      </c>
      <c r="G53" s="99">
        <v>4.5</v>
      </c>
      <c r="H53" s="99">
        <v>4.5</v>
      </c>
      <c r="I53" s="99">
        <v>4.5</v>
      </c>
      <c r="J53" s="99">
        <v>4.5</v>
      </c>
      <c r="K53" s="99">
        <v>4.5</v>
      </c>
      <c r="L53" s="99">
        <v>4.5</v>
      </c>
      <c r="M53" s="344">
        <v>4.5</v>
      </c>
      <c r="N53" s="96">
        <v>4.5</v>
      </c>
    </row>
    <row r="54" spans="1:31" s="15" customFormat="1" ht="12.75" x14ac:dyDescent="0.2">
      <c r="A54" s="39" t="s">
        <v>142</v>
      </c>
      <c r="B54" s="38"/>
      <c r="C54" s="37"/>
      <c r="D54" s="37"/>
      <c r="E54" s="37"/>
      <c r="F54" s="37"/>
      <c r="G54" s="37"/>
      <c r="H54" s="37"/>
      <c r="I54" s="37"/>
      <c r="J54" s="37"/>
      <c r="K54" s="37"/>
      <c r="L54" s="37"/>
      <c r="M54" s="37"/>
      <c r="N54" s="51"/>
    </row>
    <row r="55" spans="1:31" ht="12" x14ac:dyDescent="0.2">
      <c r="A55" s="51" t="str">
        <f t="shared" ref="A55:A63" si="18">A85</f>
        <v>Pilot Upper Limit</v>
      </c>
      <c r="B55" s="35">
        <f>B4</f>
        <v>17</v>
      </c>
      <c r="C55" s="35">
        <f t="shared" ref="C55:M55" si="19">B55</f>
        <v>17</v>
      </c>
      <c r="D55" s="35">
        <f t="shared" si="19"/>
        <v>17</v>
      </c>
      <c r="E55" s="35">
        <f t="shared" si="19"/>
        <v>17</v>
      </c>
      <c r="F55" s="35">
        <f t="shared" si="19"/>
        <v>17</v>
      </c>
      <c r="G55" s="35">
        <f t="shared" si="19"/>
        <v>17</v>
      </c>
      <c r="H55" s="35">
        <f t="shared" si="19"/>
        <v>17</v>
      </c>
      <c r="I55" s="35">
        <f t="shared" si="19"/>
        <v>17</v>
      </c>
      <c r="J55" s="35">
        <f t="shared" si="19"/>
        <v>17</v>
      </c>
      <c r="K55" s="35">
        <f t="shared" si="19"/>
        <v>17</v>
      </c>
      <c r="L55" s="35">
        <f t="shared" si="19"/>
        <v>17</v>
      </c>
      <c r="M55" s="339">
        <f t="shared" si="19"/>
        <v>17</v>
      </c>
      <c r="N55" s="115">
        <f>$B$85</f>
        <v>17</v>
      </c>
      <c r="AC55" s="133"/>
    </row>
    <row r="56" spans="1:31" ht="12" x14ac:dyDescent="0.2">
      <c r="A56" s="34" t="str">
        <f t="shared" si="18"/>
        <v>Pilot Lower Limit</v>
      </c>
      <c r="B56" s="33">
        <f t="shared" ref="B56:M56" si="20">ROUNDUP(IF(B$13="Deploy",MAX((B$79/100)*$B86,$B86),(B$79/100)*$B86),0)</f>
        <v>17</v>
      </c>
      <c r="C56" s="33">
        <f t="shared" si="20"/>
        <v>17</v>
      </c>
      <c r="D56" s="33">
        <f t="shared" si="20"/>
        <v>16</v>
      </c>
      <c r="E56" s="33">
        <f t="shared" si="20"/>
        <v>16</v>
      </c>
      <c r="F56" s="33">
        <f t="shared" si="20"/>
        <v>14</v>
      </c>
      <c r="G56" s="33">
        <f t="shared" si="20"/>
        <v>17</v>
      </c>
      <c r="H56" s="33">
        <f t="shared" si="20"/>
        <v>17</v>
      </c>
      <c r="I56" s="33">
        <f t="shared" si="20"/>
        <v>17</v>
      </c>
      <c r="J56" s="33">
        <f t="shared" si="20"/>
        <v>16</v>
      </c>
      <c r="K56" s="33">
        <f t="shared" si="20"/>
        <v>16</v>
      </c>
      <c r="L56" s="33">
        <f t="shared" si="20"/>
        <v>14</v>
      </c>
      <c r="M56" s="125">
        <f t="shared" si="20"/>
        <v>14</v>
      </c>
      <c r="N56" s="33">
        <f>IF(B76&lt;80,12,IF(AND(B76&gt;=80,B76&lt;90),14,$B$86))</f>
        <v>17</v>
      </c>
      <c r="AC56" s="133"/>
    </row>
    <row r="57" spans="1:31" ht="12" x14ac:dyDescent="0.2">
      <c r="A57" s="34" t="str">
        <f t="shared" si="18"/>
        <v>&gt; L4 Pilots / Crews</v>
      </c>
      <c r="B57" s="33">
        <f t="shared" ref="B57:M57" si="21">ROUNDUP(IF(B$13="Deploy",MAX((B$79/100)*$B87,$B87),(B$79/100)*$B87),0)</f>
        <v>5</v>
      </c>
      <c r="C57" s="33">
        <f t="shared" si="21"/>
        <v>5</v>
      </c>
      <c r="D57" s="33">
        <f t="shared" si="21"/>
        <v>5</v>
      </c>
      <c r="E57" s="33">
        <f t="shared" si="21"/>
        <v>5</v>
      </c>
      <c r="F57" s="33">
        <f t="shared" si="21"/>
        <v>5</v>
      </c>
      <c r="G57" s="33">
        <f t="shared" si="21"/>
        <v>5</v>
      </c>
      <c r="H57" s="33">
        <f t="shared" si="21"/>
        <v>5</v>
      </c>
      <c r="I57" s="33">
        <f t="shared" si="21"/>
        <v>5</v>
      </c>
      <c r="J57" s="33">
        <f t="shared" si="21"/>
        <v>5</v>
      </c>
      <c r="K57" s="33">
        <f t="shared" si="21"/>
        <v>5</v>
      </c>
      <c r="L57" s="33">
        <f t="shared" si="21"/>
        <v>5</v>
      </c>
      <c r="M57" s="125">
        <f t="shared" si="21"/>
        <v>4</v>
      </c>
      <c r="N57" s="33">
        <f>ROUNDUP(IF(N$13="Deploy",MAX((N$79/100)*$B87,$B87),(N$79/100)*$B87),0)</f>
        <v>2</v>
      </c>
      <c r="AC57" s="133"/>
    </row>
    <row r="58" spans="1:31" ht="12" x14ac:dyDescent="0.2">
      <c r="A58" s="34" t="str">
        <f t="shared" si="18"/>
        <v>&gt; L3 Pilots / Crews</v>
      </c>
      <c r="B58" s="33">
        <f t="shared" ref="B58:M58" si="22">ROUNDUP(IF(B$13="Deploy",MAX((B$79/100)*$B88,$B88),(B$79/100)*$B88),0)</f>
        <v>8</v>
      </c>
      <c r="C58" s="33">
        <f t="shared" si="22"/>
        <v>8</v>
      </c>
      <c r="D58" s="33">
        <f t="shared" si="22"/>
        <v>8</v>
      </c>
      <c r="E58" s="33">
        <f t="shared" si="22"/>
        <v>8</v>
      </c>
      <c r="F58" s="33">
        <f t="shared" si="22"/>
        <v>7</v>
      </c>
      <c r="G58" s="33">
        <f t="shared" si="22"/>
        <v>8</v>
      </c>
      <c r="H58" s="33">
        <f t="shared" si="22"/>
        <v>8</v>
      </c>
      <c r="I58" s="33">
        <f t="shared" si="22"/>
        <v>8</v>
      </c>
      <c r="J58" s="33">
        <f t="shared" si="22"/>
        <v>8</v>
      </c>
      <c r="K58" s="33">
        <f t="shared" si="22"/>
        <v>8</v>
      </c>
      <c r="L58" s="33">
        <f t="shared" si="22"/>
        <v>7</v>
      </c>
      <c r="M58" s="125">
        <f t="shared" si="22"/>
        <v>7</v>
      </c>
      <c r="N58" s="33">
        <f>ROUNDUP(IF(N$13="Deploy",MAX((N$79/100)*$B88,$B88),(N$79/100)*$B88),0)</f>
        <v>3</v>
      </c>
      <c r="AC58" s="133"/>
    </row>
    <row r="59" spans="1:31" s="21" customFormat="1" ht="12" x14ac:dyDescent="0.2">
      <c r="A59" s="34" t="str">
        <f t="shared" si="18"/>
        <v>&gt; L2 Pilots / Crews</v>
      </c>
      <c r="B59" s="33">
        <f t="shared" ref="B59:M59" si="23">ROUNDUP(IF(B$13="Deploy",MAX((B$79/100)*$B89,$B89),(B$79/100)*$B89),0)</f>
        <v>13</v>
      </c>
      <c r="C59" s="33">
        <f t="shared" si="23"/>
        <v>13</v>
      </c>
      <c r="D59" s="33">
        <f t="shared" si="23"/>
        <v>12</v>
      </c>
      <c r="E59" s="33">
        <f t="shared" si="23"/>
        <v>12</v>
      </c>
      <c r="F59" s="33">
        <f t="shared" si="23"/>
        <v>11</v>
      </c>
      <c r="G59" s="33">
        <f t="shared" si="23"/>
        <v>13</v>
      </c>
      <c r="H59" s="33">
        <f t="shared" si="23"/>
        <v>13</v>
      </c>
      <c r="I59" s="33">
        <f t="shared" si="23"/>
        <v>13</v>
      </c>
      <c r="J59" s="33">
        <f t="shared" si="23"/>
        <v>13</v>
      </c>
      <c r="K59" s="33">
        <f t="shared" si="23"/>
        <v>12</v>
      </c>
      <c r="L59" s="33">
        <f t="shared" si="23"/>
        <v>11</v>
      </c>
      <c r="M59" s="125">
        <f t="shared" si="23"/>
        <v>11</v>
      </c>
      <c r="N59" s="33">
        <f>ROUNDUP(IF(N$13="Deploy",MAX((N$79/100)*$B89,$B89),(N$79/100)*$B89),0)</f>
        <v>5</v>
      </c>
    </row>
    <row r="60" spans="1:31" ht="12" x14ac:dyDescent="0.2">
      <c r="A60" s="34" t="str">
        <f t="shared" si="18"/>
        <v>&gt; L1 Pilots / Crews</v>
      </c>
      <c r="B60" s="33">
        <f t="shared" ref="B60:M60" si="24">ROUNDUP(IF(B$13="Deploy",MAX((B$79/100)*$B90,$B90),(B$79/100)*$B90),0)</f>
        <v>17</v>
      </c>
      <c r="C60" s="33">
        <f t="shared" si="24"/>
        <v>17</v>
      </c>
      <c r="D60" s="33">
        <f t="shared" si="24"/>
        <v>16</v>
      </c>
      <c r="E60" s="33">
        <f t="shared" si="24"/>
        <v>16</v>
      </c>
      <c r="F60" s="33">
        <f t="shared" si="24"/>
        <v>14</v>
      </c>
      <c r="G60" s="33">
        <f t="shared" si="24"/>
        <v>17</v>
      </c>
      <c r="H60" s="33">
        <f t="shared" si="24"/>
        <v>17</v>
      </c>
      <c r="I60" s="33">
        <f t="shared" si="24"/>
        <v>17</v>
      </c>
      <c r="J60" s="33">
        <f t="shared" si="24"/>
        <v>16</v>
      </c>
      <c r="K60" s="33">
        <f t="shared" si="24"/>
        <v>16</v>
      </c>
      <c r="L60" s="33">
        <f t="shared" si="24"/>
        <v>14</v>
      </c>
      <c r="M60" s="125">
        <f t="shared" si="24"/>
        <v>14</v>
      </c>
      <c r="N60" s="33">
        <f>ROUNDUP(IF(N$13="Deploy",MAX((N$79/100)*$B90,$B90),(N$79/100)*$B90),0)</f>
        <v>7</v>
      </c>
      <c r="AC60" s="133"/>
    </row>
    <row r="61" spans="1:31" ht="12" x14ac:dyDescent="0.2">
      <c r="A61" s="34" t="str">
        <f t="shared" si="18"/>
        <v>NVG Quals</v>
      </c>
      <c r="B61" s="33">
        <f t="shared" ref="B61:M61" si="25">ROUNDUP(IF(B$13="Deploy",MAX((B$79/100)*$B91,$B91),(B$79/100)*$B91),0)</f>
        <v>12</v>
      </c>
      <c r="C61" s="33">
        <f t="shared" si="25"/>
        <v>12</v>
      </c>
      <c r="D61" s="33">
        <f t="shared" si="25"/>
        <v>12</v>
      </c>
      <c r="E61" s="33">
        <f t="shared" si="25"/>
        <v>12</v>
      </c>
      <c r="F61" s="33">
        <f t="shared" si="25"/>
        <v>10</v>
      </c>
      <c r="G61" s="33">
        <f t="shared" si="25"/>
        <v>12</v>
      </c>
      <c r="H61" s="33">
        <f t="shared" si="25"/>
        <v>12</v>
      </c>
      <c r="I61" s="33">
        <f t="shared" si="25"/>
        <v>12</v>
      </c>
      <c r="J61" s="33">
        <f t="shared" si="25"/>
        <v>12</v>
      </c>
      <c r="K61" s="33">
        <f t="shared" si="25"/>
        <v>12</v>
      </c>
      <c r="L61" s="33">
        <f t="shared" si="25"/>
        <v>10</v>
      </c>
      <c r="M61" s="125">
        <f t="shared" si="25"/>
        <v>10</v>
      </c>
      <c r="N61" s="33">
        <v>0</v>
      </c>
      <c r="AC61" s="133"/>
    </row>
    <row r="62" spans="1:31" ht="12" x14ac:dyDescent="0.2">
      <c r="A62" s="34" t="str">
        <f t="shared" si="18"/>
        <v>JMPS SME</v>
      </c>
      <c r="B62" s="33">
        <f t="shared" ref="B62:M62" si="26">ROUNDUP(IF(B$13="Deploy",MAX((B$79/100)*$B92,$B92),(B$79/100)*$B92),0)</f>
        <v>3</v>
      </c>
      <c r="C62" s="33">
        <f t="shared" si="26"/>
        <v>3</v>
      </c>
      <c r="D62" s="33">
        <f t="shared" si="26"/>
        <v>3</v>
      </c>
      <c r="E62" s="33">
        <f t="shared" si="26"/>
        <v>3</v>
      </c>
      <c r="F62" s="33">
        <f t="shared" si="26"/>
        <v>3</v>
      </c>
      <c r="G62" s="33">
        <f t="shared" si="26"/>
        <v>3</v>
      </c>
      <c r="H62" s="33">
        <f t="shared" si="26"/>
        <v>3</v>
      </c>
      <c r="I62" s="33">
        <f t="shared" si="26"/>
        <v>3</v>
      </c>
      <c r="J62" s="33">
        <f t="shared" si="26"/>
        <v>3</v>
      </c>
      <c r="K62" s="33">
        <f t="shared" si="26"/>
        <v>3</v>
      </c>
      <c r="L62" s="33">
        <f t="shared" si="26"/>
        <v>3</v>
      </c>
      <c r="M62" s="125">
        <f t="shared" si="26"/>
        <v>3</v>
      </c>
      <c r="N62" s="33">
        <v>0</v>
      </c>
      <c r="AC62" s="133"/>
    </row>
    <row r="63" spans="1:31" ht="12" x14ac:dyDescent="0.2">
      <c r="A63" s="34" t="str">
        <f t="shared" si="18"/>
        <v>CVW Strike Leads</v>
      </c>
      <c r="B63" s="33">
        <f t="shared" ref="B63:M63" si="27">ROUNDUP(IF(B$13="Deploy",MAX((B$79/100)*$B93,$B93),(B$79/100)*$B93),0)</f>
        <v>3</v>
      </c>
      <c r="C63" s="33">
        <f t="shared" si="27"/>
        <v>3</v>
      </c>
      <c r="D63" s="33">
        <f t="shared" si="27"/>
        <v>3</v>
      </c>
      <c r="E63" s="33">
        <f t="shared" si="27"/>
        <v>3</v>
      </c>
      <c r="F63" s="33">
        <f t="shared" si="27"/>
        <v>3</v>
      </c>
      <c r="G63" s="33">
        <f t="shared" si="27"/>
        <v>3</v>
      </c>
      <c r="H63" s="33">
        <f t="shared" si="27"/>
        <v>3</v>
      </c>
      <c r="I63" s="33">
        <f t="shared" si="27"/>
        <v>3</v>
      </c>
      <c r="J63" s="33">
        <f t="shared" si="27"/>
        <v>3</v>
      </c>
      <c r="K63" s="33">
        <f t="shared" si="27"/>
        <v>3</v>
      </c>
      <c r="L63" s="33">
        <f t="shared" si="27"/>
        <v>3</v>
      </c>
      <c r="M63" s="125">
        <f t="shared" si="27"/>
        <v>3</v>
      </c>
      <c r="N63" s="33">
        <v>0</v>
      </c>
      <c r="AC63" s="133"/>
    </row>
    <row r="64" spans="1:31" ht="12" x14ac:dyDescent="0.2">
      <c r="A64" s="34" t="str">
        <f>A94</f>
        <v>Required Skilled Crews</v>
      </c>
      <c r="B64" s="33">
        <f t="shared" ref="B64:M64" si="28">ROUNDUP(IF(B$13="Deploy",MAX((B$79/100)*$B94,$B94),(B$79/100)*$B94),0)</f>
        <v>13</v>
      </c>
      <c r="C64" s="33">
        <f t="shared" si="28"/>
        <v>13</v>
      </c>
      <c r="D64" s="33">
        <f t="shared" si="28"/>
        <v>12</v>
      </c>
      <c r="E64" s="33">
        <f t="shared" si="28"/>
        <v>12</v>
      </c>
      <c r="F64" s="33">
        <f t="shared" si="28"/>
        <v>11</v>
      </c>
      <c r="G64" s="33">
        <f t="shared" si="28"/>
        <v>13</v>
      </c>
      <c r="H64" s="33">
        <f t="shared" si="28"/>
        <v>13</v>
      </c>
      <c r="I64" s="33">
        <f t="shared" si="28"/>
        <v>13</v>
      </c>
      <c r="J64" s="33">
        <f t="shared" si="28"/>
        <v>13</v>
      </c>
      <c r="K64" s="33">
        <f t="shared" si="28"/>
        <v>12</v>
      </c>
      <c r="L64" s="33">
        <f t="shared" si="28"/>
        <v>11</v>
      </c>
      <c r="M64" s="125">
        <f t="shared" si="28"/>
        <v>11</v>
      </c>
      <c r="N64" s="33">
        <f>ROUNDUP(IF(N$13="Deploy",MAX((N$79/100)*$B94,$B94),(N$79/100)*$B94),0)</f>
        <v>5</v>
      </c>
      <c r="AC64" s="133"/>
    </row>
    <row r="65" spans="1:29" ht="12.75" x14ac:dyDescent="0.2">
      <c r="A65" s="265" t="s">
        <v>143</v>
      </c>
      <c r="B65" s="287"/>
      <c r="C65" s="288"/>
      <c r="D65" s="288"/>
      <c r="E65" s="288"/>
      <c r="F65" s="288"/>
      <c r="G65" s="289"/>
      <c r="H65" s="289"/>
      <c r="I65" s="289"/>
      <c r="J65" s="289"/>
      <c r="K65" s="289"/>
      <c r="L65" s="289"/>
      <c r="M65" s="289"/>
      <c r="N65" s="352"/>
      <c r="AC65" s="1"/>
    </row>
    <row r="66" spans="1:29" ht="12" x14ac:dyDescent="0.2">
      <c r="A66" s="51" t="s">
        <v>144</v>
      </c>
      <c r="B66" s="294">
        <v>0.95</v>
      </c>
      <c r="C66" s="294">
        <v>0.95</v>
      </c>
      <c r="D66" s="294">
        <v>0.95</v>
      </c>
      <c r="E66" s="294">
        <v>0.95</v>
      </c>
      <c r="F66" s="294">
        <v>0.95</v>
      </c>
      <c r="G66" s="294">
        <v>0.95</v>
      </c>
      <c r="H66" s="294">
        <v>0.95</v>
      </c>
      <c r="I66" s="294">
        <v>0.95</v>
      </c>
      <c r="J66" s="294">
        <v>0.95</v>
      </c>
      <c r="K66" s="294">
        <v>0.95</v>
      </c>
      <c r="L66" s="294">
        <v>0.95</v>
      </c>
      <c r="M66" s="340">
        <v>0.95</v>
      </c>
      <c r="N66" s="296">
        <v>0.95</v>
      </c>
      <c r="AC66" s="1"/>
    </row>
    <row r="67" spans="1:29" ht="12" x14ac:dyDescent="0.2">
      <c r="A67" s="51" t="s">
        <v>145</v>
      </c>
      <c r="B67" s="296">
        <v>0.92</v>
      </c>
      <c r="C67" s="296">
        <v>0.92</v>
      </c>
      <c r="D67" s="296">
        <v>0.92</v>
      </c>
      <c r="E67" s="296">
        <v>0.92</v>
      </c>
      <c r="F67" s="296">
        <v>0.92</v>
      </c>
      <c r="G67" s="296">
        <v>0.92</v>
      </c>
      <c r="H67" s="296">
        <v>0.92</v>
      </c>
      <c r="I67" s="296">
        <v>0.92</v>
      </c>
      <c r="J67" s="296">
        <v>0.92</v>
      </c>
      <c r="K67" s="296">
        <v>0.92</v>
      </c>
      <c r="L67" s="296">
        <v>0.92</v>
      </c>
      <c r="M67" s="341">
        <v>0.92</v>
      </c>
      <c r="N67" s="296">
        <v>0.92</v>
      </c>
      <c r="AC67" s="1"/>
    </row>
    <row r="68" spans="1:29" ht="12" x14ac:dyDescent="0.2">
      <c r="A68" s="51" t="s">
        <v>146</v>
      </c>
      <c r="B68" s="296">
        <v>0.75</v>
      </c>
      <c r="C68" s="296">
        <v>0.75</v>
      </c>
      <c r="D68" s="296">
        <v>0.75</v>
      </c>
      <c r="E68" s="296">
        <v>0.75</v>
      </c>
      <c r="F68" s="296">
        <v>0.75</v>
      </c>
      <c r="G68" s="296">
        <v>0.75</v>
      </c>
      <c r="H68" s="296">
        <v>0.75</v>
      </c>
      <c r="I68" s="296">
        <v>0.75</v>
      </c>
      <c r="J68" s="296">
        <v>0.75</v>
      </c>
      <c r="K68" s="296">
        <v>0.75</v>
      </c>
      <c r="L68" s="296">
        <v>0.75</v>
      </c>
      <c r="M68" s="341">
        <v>0.75</v>
      </c>
      <c r="N68" s="296">
        <v>0.75</v>
      </c>
      <c r="AC68" s="1"/>
    </row>
    <row r="69" spans="1:29" ht="12" x14ac:dyDescent="0.2">
      <c r="N69" s="20"/>
      <c r="AC69" s="1"/>
    </row>
    <row r="70" spans="1:29" ht="12" x14ac:dyDescent="0.2">
      <c r="B70" s="15"/>
      <c r="C70" s="15"/>
      <c r="AC70" s="133"/>
    </row>
    <row r="71" spans="1:29" ht="12" x14ac:dyDescent="0.2">
      <c r="B71" s="15"/>
      <c r="C71" s="15"/>
      <c r="AC71" s="133"/>
    </row>
    <row r="72" spans="1:29" ht="12.75" thickBot="1" x14ac:dyDescent="0.25">
      <c r="A72" s="32"/>
      <c r="N72" s="21"/>
      <c r="AC72" s="133"/>
    </row>
    <row r="73" spans="1:29" ht="13.5" thickBot="1" x14ac:dyDescent="0.25">
      <c r="A73" s="409" t="s">
        <v>147</v>
      </c>
      <c r="B73" s="410"/>
      <c r="C73" s="410"/>
      <c r="D73" s="410"/>
      <c r="E73" s="410"/>
      <c r="F73" s="410"/>
      <c r="G73" s="410"/>
      <c r="H73" s="410"/>
      <c r="I73" s="410"/>
      <c r="J73" s="410"/>
      <c r="K73" s="410"/>
      <c r="L73" s="410"/>
      <c r="M73" s="410"/>
      <c r="N73" s="411"/>
      <c r="AC73" s="133"/>
    </row>
    <row r="74" spans="1:29" ht="12" x14ac:dyDescent="0.2">
      <c r="A74" s="29" t="s">
        <v>148</v>
      </c>
      <c r="B74" s="28">
        <f t="shared" ref="B74:M74" si="29">MIN(100,B76+$B$80)</f>
        <v>100</v>
      </c>
      <c r="C74" s="28">
        <f t="shared" si="29"/>
        <v>100</v>
      </c>
      <c r="D74" s="28">
        <f t="shared" si="29"/>
        <v>99.65352133915421</v>
      </c>
      <c r="E74" s="28">
        <f t="shared" si="29"/>
        <v>99.65352133915421</v>
      </c>
      <c r="F74" s="28">
        <f t="shared" si="29"/>
        <v>88.65352133915421</v>
      </c>
      <c r="G74" s="28">
        <f t="shared" si="29"/>
        <v>100</v>
      </c>
      <c r="H74" s="28">
        <f t="shared" si="29"/>
        <v>100</v>
      </c>
      <c r="I74" s="28">
        <f t="shared" si="29"/>
        <v>100</v>
      </c>
      <c r="J74" s="28">
        <f t="shared" si="29"/>
        <v>100</v>
      </c>
      <c r="K74" s="28">
        <f t="shared" si="29"/>
        <v>99.65352133915421</v>
      </c>
      <c r="L74" s="28">
        <f t="shared" si="29"/>
        <v>88.65352133915421</v>
      </c>
      <c r="M74" s="149">
        <f t="shared" si="29"/>
        <v>87.65352133915421</v>
      </c>
      <c r="N74" s="152">
        <v>60.803436023597357</v>
      </c>
      <c r="AC74" s="133"/>
    </row>
    <row r="75" spans="1:29" ht="12" x14ac:dyDescent="0.2">
      <c r="A75" s="29" t="s">
        <v>149</v>
      </c>
      <c r="B75" s="28">
        <f t="shared" ref="B75:M75" si="30">MIN(100,B76+$B$81)</f>
        <v>100</v>
      </c>
      <c r="C75" s="28">
        <f t="shared" si="30"/>
        <v>100</v>
      </c>
      <c r="D75" s="28">
        <f t="shared" si="30"/>
        <v>95.826760669577112</v>
      </c>
      <c r="E75" s="28">
        <f t="shared" si="30"/>
        <v>95.826760669577112</v>
      </c>
      <c r="F75" s="28">
        <f t="shared" si="30"/>
        <v>84.826760669577112</v>
      </c>
      <c r="G75" s="28">
        <f t="shared" si="30"/>
        <v>100</v>
      </c>
      <c r="H75" s="28">
        <f t="shared" si="30"/>
        <v>100</v>
      </c>
      <c r="I75" s="28">
        <f t="shared" si="30"/>
        <v>100</v>
      </c>
      <c r="J75" s="28">
        <f t="shared" si="30"/>
        <v>96.826760669577112</v>
      </c>
      <c r="K75" s="28">
        <f t="shared" si="30"/>
        <v>95.826760669577112</v>
      </c>
      <c r="L75" s="28">
        <f t="shared" si="30"/>
        <v>84.826760669577112</v>
      </c>
      <c r="M75" s="149">
        <f t="shared" si="30"/>
        <v>83.826760669577112</v>
      </c>
      <c r="N75" s="27">
        <v>48.901718011798678</v>
      </c>
      <c r="AC75" s="133"/>
    </row>
    <row r="76" spans="1:29" ht="12" x14ac:dyDescent="0.2">
      <c r="A76" s="29" t="s">
        <v>150</v>
      </c>
      <c r="B76" s="134">
        <v>100</v>
      </c>
      <c r="C76" s="134">
        <v>100</v>
      </c>
      <c r="D76" s="134">
        <v>92</v>
      </c>
      <c r="E76" s="134">
        <v>92</v>
      </c>
      <c r="F76" s="134">
        <v>81</v>
      </c>
      <c r="G76" s="134">
        <v>100</v>
      </c>
      <c r="H76" s="134">
        <v>100</v>
      </c>
      <c r="I76" s="134">
        <v>100</v>
      </c>
      <c r="J76" s="134">
        <v>93</v>
      </c>
      <c r="K76" s="134">
        <v>92</v>
      </c>
      <c r="L76" s="134">
        <v>81</v>
      </c>
      <c r="M76" s="150">
        <v>80</v>
      </c>
      <c r="N76" s="135">
        <v>37</v>
      </c>
      <c r="AC76" s="133"/>
    </row>
    <row r="77" spans="1:29" ht="12" x14ac:dyDescent="0.2">
      <c r="A77" s="29" t="s">
        <v>151</v>
      </c>
      <c r="B77" s="28">
        <f t="shared" ref="B77:M77" si="31">MIN(80,IF(B13="Deploy",80,MAX(0,B76-$B$81)))</f>
        <v>80</v>
      </c>
      <c r="C77" s="28">
        <f t="shared" si="31"/>
        <v>80</v>
      </c>
      <c r="D77" s="28">
        <f t="shared" si="31"/>
        <v>80</v>
      </c>
      <c r="E77" s="28">
        <f t="shared" si="31"/>
        <v>80</v>
      </c>
      <c r="F77" s="28">
        <f t="shared" si="31"/>
        <v>77.173239330422888</v>
      </c>
      <c r="G77" s="28">
        <f t="shared" si="31"/>
        <v>80</v>
      </c>
      <c r="H77" s="28">
        <f t="shared" si="31"/>
        <v>80</v>
      </c>
      <c r="I77" s="28">
        <f t="shared" si="31"/>
        <v>80</v>
      </c>
      <c r="J77" s="28">
        <f t="shared" si="31"/>
        <v>80</v>
      </c>
      <c r="K77" s="28">
        <f t="shared" si="31"/>
        <v>80</v>
      </c>
      <c r="L77" s="28">
        <f t="shared" si="31"/>
        <v>77.173239330422888</v>
      </c>
      <c r="M77" s="149">
        <f t="shared" si="31"/>
        <v>76.173239330422888</v>
      </c>
      <c r="N77" s="27">
        <v>25.098281988201322</v>
      </c>
      <c r="AC77" s="133"/>
    </row>
    <row r="78" spans="1:29" ht="12.75" thickBot="1" x14ac:dyDescent="0.25">
      <c r="A78" s="26" t="s">
        <v>152</v>
      </c>
      <c r="B78" s="25">
        <f t="shared" ref="B78:M78" si="32">MIN(60,IF(B14="Deploy",60,MAX(0,B76-$B$80)))</f>
        <v>60</v>
      </c>
      <c r="C78" s="25">
        <f t="shared" si="32"/>
        <v>60</v>
      </c>
      <c r="D78" s="25">
        <f t="shared" si="32"/>
        <v>60</v>
      </c>
      <c r="E78" s="25">
        <f t="shared" si="32"/>
        <v>60</v>
      </c>
      <c r="F78" s="25">
        <f t="shared" si="32"/>
        <v>60</v>
      </c>
      <c r="G78" s="25">
        <f t="shared" si="32"/>
        <v>60</v>
      </c>
      <c r="H78" s="25">
        <f t="shared" si="32"/>
        <v>60</v>
      </c>
      <c r="I78" s="25">
        <f t="shared" si="32"/>
        <v>60</v>
      </c>
      <c r="J78" s="25">
        <f t="shared" si="32"/>
        <v>60</v>
      </c>
      <c r="K78" s="25">
        <f t="shared" si="32"/>
        <v>60</v>
      </c>
      <c r="L78" s="25">
        <f t="shared" si="32"/>
        <v>60</v>
      </c>
      <c r="M78" s="151">
        <f t="shared" si="32"/>
        <v>60</v>
      </c>
      <c r="N78" s="24">
        <v>13.196563976402647</v>
      </c>
      <c r="AC78" s="133"/>
    </row>
    <row r="79" spans="1:29" ht="12.75" thickBot="1" x14ac:dyDescent="0.25">
      <c r="A79" s="164" t="s">
        <v>153</v>
      </c>
      <c r="B79" s="166">
        <v>100</v>
      </c>
      <c r="C79" s="166">
        <v>100</v>
      </c>
      <c r="D79" s="166">
        <v>92</v>
      </c>
      <c r="E79" s="166">
        <v>92</v>
      </c>
      <c r="F79" s="166">
        <v>81</v>
      </c>
      <c r="G79" s="166">
        <v>100</v>
      </c>
      <c r="H79" s="166">
        <v>100</v>
      </c>
      <c r="I79" s="166">
        <v>100</v>
      </c>
      <c r="J79" s="166">
        <v>93</v>
      </c>
      <c r="K79" s="166">
        <v>92</v>
      </c>
      <c r="L79" s="166">
        <v>81</v>
      </c>
      <c r="M79" s="167">
        <v>80</v>
      </c>
      <c r="N79" s="165">
        <v>37</v>
      </c>
      <c r="AC79" s="1"/>
    </row>
    <row r="80" spans="1:29" ht="12" x14ac:dyDescent="0.2">
      <c r="A80" s="141" t="s">
        <v>154</v>
      </c>
      <c r="B80" s="219">
        <f t="array" ref="B80">SQRT(SUM(POWER(AVERAGE(B76:M76)-(B76:M76),2))/COUNT(B76:M76))*1</f>
        <v>7.6535213391542127</v>
      </c>
      <c r="AC80" s="1"/>
    </row>
    <row r="81" spans="1:29" ht="12.75" thickBot="1" x14ac:dyDescent="0.25">
      <c r="A81" s="118" t="s">
        <v>155</v>
      </c>
      <c r="B81" s="220">
        <f>B80/2</f>
        <v>3.8267606695771064</v>
      </c>
      <c r="AC81" s="133"/>
    </row>
    <row r="82" spans="1:29" ht="12.75" thickBot="1" x14ac:dyDescent="0.25">
      <c r="A82" s="15"/>
      <c r="B82" s="15"/>
      <c r="C82" s="15"/>
      <c r="D82" s="15"/>
      <c r="E82" s="15"/>
      <c r="F82" s="15"/>
      <c r="G82" s="15"/>
      <c r="H82" s="15"/>
      <c r="I82" s="15"/>
      <c r="J82" s="15"/>
      <c r="K82" s="15"/>
      <c r="L82" s="15"/>
      <c r="M82" s="15"/>
      <c r="AC82" s="133"/>
    </row>
    <row r="83" spans="1:29" ht="13.5" thickBot="1" x14ac:dyDescent="0.25">
      <c r="A83" s="407" t="s">
        <v>156</v>
      </c>
      <c r="B83" s="408"/>
      <c r="AC83" s="133"/>
    </row>
    <row r="84" spans="1:29" ht="12.75" thickBot="1" x14ac:dyDescent="0.25">
      <c r="A84" s="415" t="s">
        <v>157</v>
      </c>
      <c r="B84" s="416"/>
      <c r="AC84" s="133"/>
    </row>
    <row r="85" spans="1:29" ht="12" x14ac:dyDescent="0.2">
      <c r="A85" s="8" t="s">
        <v>158</v>
      </c>
      <c r="B85" s="14">
        <v>17</v>
      </c>
      <c r="AC85" s="133"/>
    </row>
    <row r="86" spans="1:29" ht="12" x14ac:dyDescent="0.2">
      <c r="A86" s="6" t="s">
        <v>159</v>
      </c>
      <c r="B86" s="13">
        <v>17</v>
      </c>
      <c r="AC86" s="133"/>
    </row>
    <row r="87" spans="1:29" ht="12" x14ac:dyDescent="0.2">
      <c r="A87" s="6" t="s">
        <v>160</v>
      </c>
      <c r="B87" s="12">
        <v>5</v>
      </c>
      <c r="AC87" s="133"/>
    </row>
    <row r="88" spans="1:29" ht="12" x14ac:dyDescent="0.2">
      <c r="A88" s="6" t="s">
        <v>161</v>
      </c>
      <c r="B88" s="12">
        <v>8</v>
      </c>
      <c r="AC88" s="133"/>
    </row>
    <row r="89" spans="1:29" ht="12" x14ac:dyDescent="0.2">
      <c r="A89" s="6" t="s">
        <v>162</v>
      </c>
      <c r="B89" s="12">
        <v>13</v>
      </c>
      <c r="AC89" s="133"/>
    </row>
    <row r="90" spans="1:29" ht="12" x14ac:dyDescent="0.2">
      <c r="A90" s="6" t="s">
        <v>163</v>
      </c>
      <c r="B90" s="12">
        <v>17</v>
      </c>
      <c r="AC90" s="1"/>
    </row>
    <row r="91" spans="1:29" ht="12" x14ac:dyDescent="0.2">
      <c r="A91" s="6" t="s">
        <v>164</v>
      </c>
      <c r="B91" s="12">
        <v>12</v>
      </c>
      <c r="AC91" s="133"/>
    </row>
    <row r="92" spans="1:29" ht="12" x14ac:dyDescent="0.2">
      <c r="A92" s="6" t="s">
        <v>165</v>
      </c>
      <c r="B92" s="12">
        <v>3</v>
      </c>
      <c r="AC92" s="133"/>
    </row>
    <row r="93" spans="1:29" ht="12" x14ac:dyDescent="0.2">
      <c r="A93" s="6" t="s">
        <v>166</v>
      </c>
      <c r="B93" s="12">
        <v>3</v>
      </c>
      <c r="AC93" s="133"/>
    </row>
    <row r="94" spans="1:29" ht="12.75" thickBot="1" x14ac:dyDescent="0.25">
      <c r="A94" s="4" t="s">
        <v>167</v>
      </c>
      <c r="B94" s="11">
        <v>13</v>
      </c>
      <c r="AC94" s="133"/>
    </row>
    <row r="95" spans="1:29" ht="12.75" thickBot="1" x14ac:dyDescent="0.25">
      <c r="AC95" s="1"/>
    </row>
    <row r="96" spans="1:29" ht="13.5" thickBot="1" x14ac:dyDescent="0.25">
      <c r="A96" s="407" t="s">
        <v>168</v>
      </c>
      <c r="B96" s="408"/>
      <c r="AC96" s="1"/>
    </row>
    <row r="97" spans="1:29" ht="12" x14ac:dyDescent="0.2">
      <c r="A97" s="116" t="s">
        <v>169</v>
      </c>
      <c r="B97" s="117"/>
      <c r="C97" s="117"/>
      <c r="D97" s="117"/>
      <c r="E97" s="117"/>
      <c r="F97" s="117"/>
      <c r="G97" s="117"/>
      <c r="H97" s="117"/>
      <c r="I97" s="117"/>
      <c r="J97" s="117"/>
      <c r="K97" s="117"/>
      <c r="L97" s="117"/>
      <c r="M97" s="7"/>
      <c r="N97" s="7"/>
      <c r="AC97" s="133"/>
    </row>
    <row r="98" spans="1:29" ht="12.75" thickBot="1" x14ac:dyDescent="0.25">
      <c r="A98" s="118" t="s">
        <v>171</v>
      </c>
      <c r="B98" s="119" t="s">
        <v>170</v>
      </c>
      <c r="C98" s="119" t="s">
        <v>170</v>
      </c>
      <c r="D98" s="119"/>
      <c r="E98" s="119"/>
      <c r="F98" s="119"/>
      <c r="G98" s="119" t="s">
        <v>170</v>
      </c>
      <c r="H98" s="119" t="s">
        <v>170</v>
      </c>
      <c r="I98" s="119" t="s">
        <v>170</v>
      </c>
      <c r="J98" s="119"/>
      <c r="K98" s="119"/>
      <c r="L98" s="119"/>
      <c r="M98" s="3"/>
      <c r="N98" s="3"/>
      <c r="AC98" s="133"/>
    </row>
    <row r="99" spans="1:29" ht="12.75" thickBot="1" x14ac:dyDescent="0.25">
      <c r="AC99" s="133"/>
    </row>
    <row r="100" spans="1:29" ht="12" x14ac:dyDescent="0.2">
      <c r="A100" s="216" t="s">
        <v>172</v>
      </c>
      <c r="B100" s="400" t="s">
        <v>173</v>
      </c>
      <c r="C100" s="400"/>
      <c r="D100" s="401" t="s">
        <v>174</v>
      </c>
      <c r="E100" s="401"/>
      <c r="F100" s="402" t="s">
        <v>175</v>
      </c>
      <c r="G100" s="403"/>
      <c r="I100" s="217" t="s">
        <v>176</v>
      </c>
      <c r="AC100" s="133"/>
    </row>
    <row r="101" spans="1:29" ht="12" x14ac:dyDescent="0.2">
      <c r="A101" s="181" t="s">
        <v>177</v>
      </c>
      <c r="B101" s="182"/>
      <c r="C101" s="182"/>
      <c r="D101" s="182"/>
      <c r="E101" s="182"/>
      <c r="F101" s="182"/>
      <c r="G101" s="183"/>
      <c r="I101" s="218" t="s">
        <v>44</v>
      </c>
      <c r="AC101" s="133"/>
    </row>
    <row r="102" spans="1:29" ht="12" x14ac:dyDescent="0.2">
      <c r="A102" s="184" t="s">
        <v>178</v>
      </c>
      <c r="B102" s="185">
        <v>12</v>
      </c>
      <c r="C102" s="185">
        <v>12</v>
      </c>
      <c r="D102" s="186">
        <v>11</v>
      </c>
      <c r="E102" s="186">
        <v>9</v>
      </c>
      <c r="F102" s="187">
        <v>8</v>
      </c>
      <c r="G102" s="188">
        <v>0</v>
      </c>
      <c r="AC102" s="133"/>
    </row>
    <row r="103" spans="1:29" ht="12" x14ac:dyDescent="0.2">
      <c r="A103" s="184" t="s">
        <v>179</v>
      </c>
      <c r="B103" s="185">
        <v>12</v>
      </c>
      <c r="C103" s="185">
        <v>9</v>
      </c>
      <c r="D103" s="186">
        <v>8</v>
      </c>
      <c r="E103" s="186">
        <v>7</v>
      </c>
      <c r="F103" s="187">
        <v>6</v>
      </c>
      <c r="G103" s="188">
        <v>0</v>
      </c>
      <c r="AC103" s="133"/>
    </row>
    <row r="104" spans="1:29" ht="12" x14ac:dyDescent="0.2">
      <c r="A104" s="181" t="s">
        <v>126</v>
      </c>
      <c r="B104" s="189"/>
      <c r="C104" s="190"/>
      <c r="D104" s="190"/>
      <c r="E104" s="190"/>
      <c r="F104" s="190"/>
      <c r="G104" s="191"/>
      <c r="AC104" s="133"/>
    </row>
    <row r="105" spans="1:29" ht="12" x14ac:dyDescent="0.2">
      <c r="A105" s="329" t="s">
        <v>180</v>
      </c>
      <c r="B105" s="192">
        <v>12</v>
      </c>
      <c r="C105" s="185">
        <v>7</v>
      </c>
      <c r="D105" s="186">
        <v>6</v>
      </c>
      <c r="E105" s="186">
        <v>5</v>
      </c>
      <c r="F105" s="187">
        <v>4</v>
      </c>
      <c r="G105" s="193">
        <v>0</v>
      </c>
      <c r="AC105" s="133"/>
    </row>
    <row r="106" spans="1:29" ht="12" x14ac:dyDescent="0.2">
      <c r="A106" s="329" t="s">
        <v>181</v>
      </c>
      <c r="B106" s="185">
        <v>12</v>
      </c>
      <c r="C106" s="185">
        <v>2</v>
      </c>
      <c r="D106" s="186">
        <v>1</v>
      </c>
      <c r="E106" s="186">
        <v>1</v>
      </c>
      <c r="F106" s="187">
        <v>0</v>
      </c>
      <c r="G106" s="188">
        <v>0</v>
      </c>
      <c r="AC106" s="133"/>
    </row>
    <row r="107" spans="1:29" ht="12" x14ac:dyDescent="0.2">
      <c r="A107" s="329" t="s">
        <v>182</v>
      </c>
      <c r="B107" s="185">
        <v>12</v>
      </c>
      <c r="C107" s="185">
        <v>4</v>
      </c>
      <c r="D107" s="186">
        <v>3</v>
      </c>
      <c r="E107" s="186"/>
      <c r="F107" s="187">
        <v>2</v>
      </c>
      <c r="G107" s="188">
        <v>0</v>
      </c>
      <c r="AC107" s="133"/>
    </row>
    <row r="108" spans="1:29" ht="12" x14ac:dyDescent="0.2">
      <c r="A108" s="329" t="s">
        <v>183</v>
      </c>
      <c r="B108" s="185">
        <v>12</v>
      </c>
      <c r="C108" s="185">
        <v>7</v>
      </c>
      <c r="D108" s="186">
        <v>6</v>
      </c>
      <c r="E108" s="186">
        <v>5</v>
      </c>
      <c r="F108" s="187">
        <v>4</v>
      </c>
      <c r="G108" s="188">
        <v>0</v>
      </c>
      <c r="AC108" s="133"/>
    </row>
    <row r="109" spans="1:29" ht="12" x14ac:dyDescent="0.2">
      <c r="A109" s="329" t="s">
        <v>184</v>
      </c>
      <c r="B109" s="185">
        <v>12</v>
      </c>
      <c r="C109" s="185">
        <v>7</v>
      </c>
      <c r="D109" s="186">
        <v>6</v>
      </c>
      <c r="E109" s="186">
        <v>5</v>
      </c>
      <c r="F109" s="187">
        <v>4</v>
      </c>
      <c r="G109" s="188">
        <v>0</v>
      </c>
      <c r="AC109" s="133"/>
    </row>
    <row r="110" spans="1:29" ht="12" x14ac:dyDescent="0.2">
      <c r="A110" s="329" t="s">
        <v>185</v>
      </c>
      <c r="B110" s="185">
        <v>12</v>
      </c>
      <c r="C110" s="185">
        <v>7</v>
      </c>
      <c r="D110" s="186">
        <v>6</v>
      </c>
      <c r="E110" s="186">
        <v>5</v>
      </c>
      <c r="F110" s="187">
        <v>4</v>
      </c>
      <c r="G110" s="188">
        <v>0</v>
      </c>
      <c r="AC110" s="133"/>
    </row>
    <row r="111" spans="1:29" ht="12" x14ac:dyDescent="0.2">
      <c r="A111" s="329" t="s">
        <v>186</v>
      </c>
      <c r="B111" s="185">
        <v>12</v>
      </c>
      <c r="C111" s="185">
        <v>9</v>
      </c>
      <c r="D111" s="186">
        <v>8</v>
      </c>
      <c r="E111" s="186">
        <v>3</v>
      </c>
      <c r="F111" s="187">
        <v>2</v>
      </c>
      <c r="G111" s="188">
        <v>0</v>
      </c>
      <c r="AC111" s="133"/>
    </row>
    <row r="112" spans="1:29" ht="12" x14ac:dyDescent="0.2">
      <c r="A112" s="329" t="s">
        <v>187</v>
      </c>
      <c r="B112" s="185">
        <v>12</v>
      </c>
      <c r="C112" s="185">
        <v>7</v>
      </c>
      <c r="D112" s="186">
        <v>6</v>
      </c>
      <c r="E112" s="186">
        <v>5</v>
      </c>
      <c r="F112" s="187">
        <v>3</v>
      </c>
      <c r="G112" s="188">
        <v>0</v>
      </c>
      <c r="AC112" s="133"/>
    </row>
    <row r="113" spans="1:29" ht="12" x14ac:dyDescent="0.2">
      <c r="A113" s="331" t="s">
        <v>188</v>
      </c>
      <c r="B113" s="185">
        <v>12</v>
      </c>
      <c r="C113" s="185">
        <v>9</v>
      </c>
      <c r="D113" s="186">
        <v>8</v>
      </c>
      <c r="E113" s="186">
        <v>3</v>
      </c>
      <c r="F113" s="187">
        <v>2</v>
      </c>
      <c r="G113" s="188">
        <v>0</v>
      </c>
      <c r="AC113" s="133"/>
    </row>
    <row r="114" spans="1:29" ht="12" x14ac:dyDescent="0.2">
      <c r="A114" s="332" t="s">
        <v>189</v>
      </c>
      <c r="B114" s="185">
        <v>12</v>
      </c>
      <c r="C114" s="185">
        <v>9</v>
      </c>
      <c r="D114" s="186">
        <v>8</v>
      </c>
      <c r="E114" s="186">
        <v>7</v>
      </c>
      <c r="F114" s="187">
        <v>6</v>
      </c>
      <c r="G114" s="188">
        <v>0</v>
      </c>
      <c r="AC114" s="133"/>
    </row>
    <row r="115" spans="1:29" ht="12" x14ac:dyDescent="0.2">
      <c r="A115" s="181" t="s">
        <v>137</v>
      </c>
      <c r="B115" s="189"/>
      <c r="C115" s="190"/>
      <c r="D115" s="190"/>
      <c r="E115" s="190"/>
      <c r="F115" s="190"/>
      <c r="G115" s="191"/>
      <c r="AC115" s="133"/>
    </row>
    <row r="116" spans="1:29" ht="12" x14ac:dyDescent="0.2">
      <c r="A116" s="184" t="s">
        <v>138</v>
      </c>
      <c r="B116" s="185">
        <v>8</v>
      </c>
      <c r="C116" s="185">
        <v>8</v>
      </c>
      <c r="D116" s="186">
        <v>7</v>
      </c>
      <c r="E116" s="186">
        <v>4</v>
      </c>
      <c r="F116" s="187">
        <v>3</v>
      </c>
      <c r="G116" s="188">
        <v>0</v>
      </c>
      <c r="AC116" s="133"/>
    </row>
    <row r="117" spans="1:29" ht="12" x14ac:dyDescent="0.2">
      <c r="A117" s="184" t="s">
        <v>139</v>
      </c>
      <c r="B117" s="194">
        <v>8</v>
      </c>
      <c r="C117" s="194">
        <v>6</v>
      </c>
      <c r="D117" s="195">
        <v>5</v>
      </c>
      <c r="E117" s="195">
        <v>3</v>
      </c>
      <c r="F117" s="196">
        <v>2</v>
      </c>
      <c r="G117" s="197">
        <v>0</v>
      </c>
      <c r="AC117" s="133"/>
    </row>
    <row r="118" spans="1:29" ht="12" x14ac:dyDescent="0.2">
      <c r="A118" s="184" t="s">
        <v>190</v>
      </c>
      <c r="B118" s="194">
        <v>6</v>
      </c>
      <c r="C118" s="194">
        <v>6</v>
      </c>
      <c r="D118" s="195">
        <v>5</v>
      </c>
      <c r="E118" s="195">
        <v>4</v>
      </c>
      <c r="F118" s="196">
        <v>3</v>
      </c>
      <c r="G118" s="197">
        <v>0</v>
      </c>
      <c r="AC118" s="133"/>
    </row>
    <row r="119" spans="1:29" ht="12.75" thickBot="1" x14ac:dyDescent="0.25">
      <c r="A119" s="198" t="s">
        <v>191</v>
      </c>
      <c r="B119" s="199">
        <v>6</v>
      </c>
      <c r="C119" s="199">
        <v>4</v>
      </c>
      <c r="D119" s="200">
        <v>3</v>
      </c>
      <c r="E119" s="200">
        <v>3</v>
      </c>
      <c r="F119" s="201">
        <v>2</v>
      </c>
      <c r="G119" s="202">
        <v>0</v>
      </c>
      <c r="AC119" s="133"/>
    </row>
    <row r="120" spans="1:29" ht="12" x14ac:dyDescent="0.2">
      <c r="AC120" s="133"/>
    </row>
    <row r="121" spans="1:29" ht="12" x14ac:dyDescent="0.2">
      <c r="AC121" s="133"/>
    </row>
    <row r="122" spans="1:29" ht="12" x14ac:dyDescent="0.2">
      <c r="A122" s="334" t="s">
        <v>192</v>
      </c>
      <c r="B122" s="334" t="s">
        <v>193</v>
      </c>
      <c r="AC122" s="1"/>
    </row>
    <row r="123" spans="1:29" ht="12" x14ac:dyDescent="0.2">
      <c r="A123" s="335" t="s">
        <v>194</v>
      </c>
      <c r="B123" s="336">
        <f>HLOOKUP($B$122,'FA-18EF Mission System Summary'!$B$1:$F$12,2,FALSE)</f>
        <v>0.81249249249249245</v>
      </c>
      <c r="AC123" s="1"/>
    </row>
    <row r="124" spans="1:29" ht="12" x14ac:dyDescent="0.2">
      <c r="A124" s="335" t="str">
        <f>A39</f>
        <v>Ready FA-18 E-F Advanced Threat Warning Mission Systems (C)</v>
      </c>
      <c r="B124" s="336">
        <f>HLOOKUP($B$122,'FA-18EF Mission System Summary'!$B$1:$F$12,3,FALSE)</f>
        <v>0.69506306306306287</v>
      </c>
      <c r="AC124" s="1"/>
    </row>
    <row r="125" spans="1:29" ht="12" x14ac:dyDescent="0.2">
      <c r="A125" s="335" t="str">
        <f t="shared" ref="A125:A133" si="33">A40</f>
        <v>Ready FA-18 E-F HARM Support Mission Systems (D)</v>
      </c>
      <c r="B125" s="336">
        <f>HLOOKUP($B$122,'FA-18EF Mission System Summary'!$B$1:$F$12,4,FALSE)</f>
        <v>0.16086486486486484</v>
      </c>
      <c r="AC125" s="1"/>
    </row>
    <row r="126" spans="1:29" ht="12" x14ac:dyDescent="0.2">
      <c r="A126" s="335" t="str">
        <f t="shared" si="33"/>
        <v>Ready FA-18 E-F Missile Launch Mission Systems (E)</v>
      </c>
      <c r="B126" s="336">
        <f>HLOOKUP($B$122,'FA-18EF Mission System Summary'!$B$1:$F$12,5,FALSE)</f>
        <v>0.40079279279279273</v>
      </c>
      <c r="AC126" s="1"/>
    </row>
    <row r="127" spans="1:29" ht="12" x14ac:dyDescent="0.2">
      <c r="A127" s="335" t="str">
        <f t="shared" si="33"/>
        <v>Ready FA-18 E-F Survivability Mission Systems (F)</v>
      </c>
      <c r="B127" s="336">
        <f>HLOOKUP($B$122,'FA-18EF Mission System Summary'!$B$1:$F$12,6,FALSE)</f>
        <v>0.68338738738738725</v>
      </c>
      <c r="AC127" s="1"/>
    </row>
    <row r="128" spans="1:29" ht="12" x14ac:dyDescent="0.2">
      <c r="A128" s="335" t="str">
        <f t="shared" si="33"/>
        <v>Ready FA-18 E-F Lethality Mission Systems (G)</v>
      </c>
      <c r="B128" s="336">
        <f>HLOOKUP($B$122,'FA-18EF Mission System Summary'!$B$1:$F$12,7,FALSE)</f>
        <v>0.69506306306306287</v>
      </c>
      <c r="AC128" s="1"/>
    </row>
    <row r="129" spans="1:29" ht="12" x14ac:dyDescent="0.2">
      <c r="A129" s="335" t="str">
        <f t="shared" si="33"/>
        <v>Ready FA-18 E-F Combat Communications Mission Systems (H)</v>
      </c>
      <c r="B129" s="336">
        <f>HLOOKUP($B$122,'FA-18EF Mission System Summary'!$B$1:$F$12,8,FALSE)</f>
        <v>0.69506306306306287</v>
      </c>
      <c r="AC129" s="1"/>
    </row>
    <row r="130" spans="1:29" ht="12" x14ac:dyDescent="0.2">
      <c r="A130" s="335" t="str">
        <f t="shared" si="33"/>
        <v>Ready FA-18 E-F Air to Air Refueling Mission Systems (I)</v>
      </c>
      <c r="B130" s="336">
        <f>HLOOKUP($B$122,'FA-18EF Mission System Summary'!$B$1:$F$12,9,FALSE)</f>
        <v>0.35228828828828823</v>
      </c>
      <c r="AC130" s="1"/>
    </row>
    <row r="131" spans="1:29" ht="12" x14ac:dyDescent="0.2">
      <c r="A131" s="335" t="str">
        <f t="shared" si="33"/>
        <v>Ready FA-18 E-F Tactical Navigation Mission Systems (J)</v>
      </c>
      <c r="B131" s="336">
        <f>HLOOKUP($B$122,'FA-18EF Mission System Summary'!$B$1:$F$12,10,FALSE)</f>
        <v>0.74241441441441436</v>
      </c>
      <c r="AC131" s="1"/>
    </row>
    <row r="132" spans="1:29" ht="12" x14ac:dyDescent="0.2">
      <c r="A132" s="335" t="str">
        <f t="shared" si="33"/>
        <v>Ready FA-18 E-F Shipboard Mission Systems (K)</v>
      </c>
      <c r="B132" s="336">
        <f>HLOOKUP($B$122,'FA-18EF Mission System Summary'!$B$1:$F$12,11,FALSE)</f>
        <v>0.3286126126126126</v>
      </c>
      <c r="AC132" s="1"/>
    </row>
    <row r="133" spans="1:29" ht="12" x14ac:dyDescent="0.2">
      <c r="A133" s="335" t="str">
        <f t="shared" si="33"/>
        <v>Ready FA-18 E-F IMC Flight Mission Systems (L)</v>
      </c>
      <c r="B133" s="336">
        <f>HLOOKUP($B$122,'FA-18EF Mission System Summary'!$B$1:$F$12,12,FALSE)</f>
        <v>1</v>
      </c>
      <c r="AC133" s="1"/>
    </row>
  </sheetData>
  <mergeCells count="14">
    <mergeCell ref="A1:G1"/>
    <mergeCell ref="K16:M16"/>
    <mergeCell ref="K6:M6"/>
    <mergeCell ref="B16:C16"/>
    <mergeCell ref="D16:F16"/>
    <mergeCell ref="G16:I16"/>
    <mergeCell ref="M1:P1"/>
    <mergeCell ref="B100:C100"/>
    <mergeCell ref="D100:E100"/>
    <mergeCell ref="F100:G100"/>
    <mergeCell ref="A96:B96"/>
    <mergeCell ref="A73:N73"/>
    <mergeCell ref="A83:B83"/>
    <mergeCell ref="A84:B84"/>
  </mergeCells>
  <conditionalFormatting sqref="C118:C119 C115">
    <cfRule type="cellIs" dxfId="190" priority="42" operator="equal">
      <formula>B115</formula>
    </cfRule>
  </conditionalFormatting>
  <conditionalFormatting sqref="D118:E119 D115:E115">
    <cfRule type="cellIs" dxfId="189" priority="45" operator="equal">
      <formula>C115</formula>
    </cfRule>
  </conditionalFormatting>
  <conditionalFormatting sqref="F118:F119 F115">
    <cfRule type="cellIs" dxfId="188" priority="43" operator="equal">
      <formula>E115</formula>
    </cfRule>
    <cfRule type="cellIs" dxfId="187" priority="44" operator="equal">
      <formula>G115</formula>
    </cfRule>
  </conditionalFormatting>
  <conditionalFormatting sqref="F102">
    <cfRule type="cellIs" dxfId="186" priority="40" operator="equal">
      <formula>E102</formula>
    </cfRule>
  </conditionalFormatting>
  <conditionalFormatting sqref="E102">
    <cfRule type="cellIs" dxfId="185" priority="39" operator="equal">
      <formula>D102</formula>
    </cfRule>
  </conditionalFormatting>
  <conditionalFormatting sqref="F102">
    <cfRule type="cellIs" dxfId="184" priority="36" operator="equal">
      <formula>E102</formula>
    </cfRule>
  </conditionalFormatting>
  <conditionalFormatting sqref="C102">
    <cfRule type="cellIs" dxfId="183" priority="37" operator="equal">
      <formula>B102</formula>
    </cfRule>
  </conditionalFormatting>
  <conditionalFormatting sqref="E102">
    <cfRule type="cellIs" dxfId="182" priority="35" operator="equal">
      <formula>D102</formula>
    </cfRule>
  </conditionalFormatting>
  <conditionalFormatting sqref="F102">
    <cfRule type="cellIs" dxfId="181" priority="34" operator="equal">
      <formula>E102</formula>
    </cfRule>
  </conditionalFormatting>
  <conditionalFormatting sqref="C102">
    <cfRule type="cellIs" dxfId="180" priority="33" operator="equal">
      <formula>B102</formula>
    </cfRule>
  </conditionalFormatting>
  <conditionalFormatting sqref="D102">
    <cfRule type="cellIs" dxfId="179" priority="32" operator="equal">
      <formula>C102</formula>
    </cfRule>
  </conditionalFormatting>
  <conditionalFormatting sqref="E102">
    <cfRule type="cellIs" dxfId="178" priority="31" operator="equal">
      <formula>D102</formula>
    </cfRule>
  </conditionalFormatting>
  <conditionalFormatting sqref="C102">
    <cfRule type="cellIs" dxfId="177" priority="29" operator="equal">
      <formula>B102</formula>
    </cfRule>
  </conditionalFormatting>
  <conditionalFormatting sqref="D102:E102">
    <cfRule type="cellIs" dxfId="176" priority="41" operator="equal">
      <formula>C102</formula>
    </cfRule>
  </conditionalFormatting>
  <conditionalFormatting sqref="D102">
    <cfRule type="cellIs" dxfId="175" priority="46" operator="equal">
      <formula>C102</formula>
    </cfRule>
  </conditionalFormatting>
  <conditionalFormatting sqref="C116:C117">
    <cfRule type="cellIs" dxfId="174" priority="25" operator="equal">
      <formula>B116</formula>
    </cfRule>
  </conditionalFormatting>
  <conditionalFormatting sqref="D116:E117">
    <cfRule type="cellIs" dxfId="173" priority="28" operator="equal">
      <formula>C116</formula>
    </cfRule>
  </conditionalFormatting>
  <conditionalFormatting sqref="F116:F117">
    <cfRule type="cellIs" dxfId="172" priority="26" operator="equal">
      <formula>E116</formula>
    </cfRule>
    <cfRule type="cellIs" dxfId="171" priority="27" operator="equal">
      <formula>G116</formula>
    </cfRule>
  </conditionalFormatting>
  <conditionalFormatting sqref="C103:C104">
    <cfRule type="cellIs" dxfId="170" priority="8" operator="equal">
      <formula>B103</formula>
    </cfRule>
  </conditionalFormatting>
  <conditionalFormatting sqref="D103:E104">
    <cfRule type="cellIs" dxfId="169" priority="14" operator="equal">
      <formula>C103</formula>
    </cfRule>
  </conditionalFormatting>
  <conditionalFormatting sqref="F103:F104">
    <cfRule type="cellIs" dxfId="168" priority="9" operator="equal">
      <formula>E103</formula>
    </cfRule>
    <cfRule type="cellIs" dxfId="167" priority="12" operator="equal">
      <formula>G103</formula>
    </cfRule>
  </conditionalFormatting>
  <conditionalFormatting sqref="E103">
    <cfRule type="cellIs" dxfId="166" priority="13" operator="equal">
      <formula>D103</formula>
    </cfRule>
  </conditionalFormatting>
  <conditionalFormatting sqref="E103">
    <cfRule type="cellIs" dxfId="165" priority="11" operator="equal">
      <formula>D103</formula>
    </cfRule>
  </conditionalFormatting>
  <conditionalFormatting sqref="E103">
    <cfRule type="cellIs" dxfId="164" priority="10" operator="equal">
      <formula>D103</formula>
    </cfRule>
  </conditionalFormatting>
  <conditionalFormatting sqref="D106:D114">
    <cfRule type="cellIs" dxfId="163" priority="5" operator="equal">
      <formula>C106</formula>
    </cfRule>
  </conditionalFormatting>
  <conditionalFormatting sqref="F106:F114">
    <cfRule type="cellIs" dxfId="162" priority="4" operator="equal">
      <formula>G106</formula>
    </cfRule>
    <cfRule type="cellIs" dxfId="161" priority="6" operator="equal">
      <formula>E106</formula>
    </cfRule>
  </conditionalFormatting>
  <conditionalFormatting sqref="C105:C114">
    <cfRule type="cellIs" dxfId="160" priority="3" operator="equal">
      <formula>B105</formula>
    </cfRule>
  </conditionalFormatting>
  <conditionalFormatting sqref="D105:E105 E106:E114">
    <cfRule type="cellIs" dxfId="159" priority="1" operator="equal">
      <formula>C105</formula>
    </cfRule>
  </conditionalFormatting>
  <conditionalFormatting sqref="F105">
    <cfRule type="cellIs" dxfId="158" priority="2" operator="equal">
      <formula>G105</formula>
    </cfRule>
    <cfRule type="cellIs" dxfId="157" priority="7" operator="equal">
      <formula>E105</formula>
    </cfRule>
  </conditionalFormatting>
  <hyperlinks>
    <hyperlink ref="I100" location="'VFA (12E) FDNF (6 ARS) DRRS'!A1" display="Top" xr:uid="{00000000-0004-0000-0F00-000000000000}"/>
    <hyperlink ref="H2" location="'VFA (12E) FDNF (6 ARS) DRRS'!A119" display="AMFOM" xr:uid="{00000000-0004-0000-0F00-000001000000}"/>
    <hyperlink ref="I101" location="Inventory!A1" display="Inventory" xr:uid="{00000000-0004-0000-0F00-000002000000}"/>
    <hyperlink ref="H1" location="Inventory!A1" display="Inventory" xr:uid="{00000000-0004-0000-0F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E133"/>
  <sheetViews>
    <sheetView showGridLines="0" topLeftCell="A33" zoomScaleNormal="100" zoomScaleSheetLayoutView="100" workbookViewId="0">
      <selection activeCell="B39" sqref="B39:N48"/>
    </sheetView>
  </sheetViews>
  <sheetFormatPr defaultColWidth="9.140625" defaultRowHeight="12" x14ac:dyDescent="0.2"/>
  <cols>
    <col min="1" max="1" width="51.5703125" style="1" bestFit="1" customWidth="1"/>
    <col min="2" max="29" width="5.7109375" style="1" customWidth="1"/>
    <col min="30" max="30" width="7" style="1" bestFit="1" customWidth="1"/>
    <col min="31" max="16384" width="9.140625" style="1"/>
  </cols>
  <sheetData>
    <row r="1" spans="1:30" s="86" customFormat="1" ht="18.75" x14ac:dyDescent="0.3">
      <c r="A1" s="418" t="s">
        <v>215</v>
      </c>
      <c r="B1" s="418"/>
      <c r="C1" s="418"/>
      <c r="D1" s="418"/>
      <c r="E1" s="418"/>
      <c r="F1" s="418"/>
      <c r="G1" s="418"/>
      <c r="H1" s="304" t="s">
        <v>44</v>
      </c>
      <c r="I1" s="104"/>
      <c r="L1" s="148" t="s">
        <v>45</v>
      </c>
      <c r="M1" s="404">
        <v>44835</v>
      </c>
      <c r="N1" s="405"/>
      <c r="O1" s="406"/>
      <c r="P1" s="406"/>
      <c r="AC1" s="104" t="s">
        <v>46</v>
      </c>
      <c r="AD1" s="104">
        <v>9.15</v>
      </c>
    </row>
    <row r="2" spans="1:30" s="76" customFormat="1" ht="12.75" x14ac:dyDescent="0.2">
      <c r="A2" s="80" t="s">
        <v>47</v>
      </c>
      <c r="B2" s="91">
        <v>12</v>
      </c>
      <c r="C2" s="88"/>
      <c r="D2" s="77"/>
      <c r="E2" s="77"/>
      <c r="F2" s="77"/>
      <c r="H2" s="305" t="s">
        <v>3</v>
      </c>
    </row>
    <row r="3" spans="1:30" s="76" customFormat="1" ht="11.25" x14ac:dyDescent="0.2">
      <c r="A3" s="80" t="s">
        <v>48</v>
      </c>
      <c r="B3" s="92">
        <f>B4/B2</f>
        <v>1.4166666666666667</v>
      </c>
      <c r="C3" s="88"/>
      <c r="D3" s="77"/>
      <c r="I3" s="77"/>
      <c r="J3" s="77"/>
      <c r="K3" s="77"/>
      <c r="N3" s="108"/>
    </row>
    <row r="4" spans="1:30" s="76" customFormat="1" ht="11.25" x14ac:dyDescent="0.2">
      <c r="A4" s="80" t="s">
        <v>49</v>
      </c>
      <c r="B4" s="91">
        <v>17</v>
      </c>
      <c r="C4" s="88"/>
      <c r="D4" s="77"/>
      <c r="E4" s="77"/>
      <c r="F4" s="77"/>
      <c r="G4" s="77"/>
      <c r="H4" s="77"/>
      <c r="I4" s="77"/>
      <c r="J4" s="77"/>
      <c r="K4" s="77"/>
      <c r="N4" s="108"/>
    </row>
    <row r="5" spans="1:30" s="76" customFormat="1" ht="11.25" x14ac:dyDescent="0.2">
      <c r="A5" s="80" t="s">
        <v>50</v>
      </c>
      <c r="B5" s="93">
        <v>1.5</v>
      </c>
      <c r="C5" s="89"/>
      <c r="D5" s="77"/>
      <c r="E5" s="77"/>
      <c r="F5" s="77"/>
      <c r="G5" s="77"/>
      <c r="H5" s="77"/>
      <c r="I5" s="77"/>
      <c r="J5" s="77"/>
      <c r="K5" s="77"/>
      <c r="N5" s="108"/>
    </row>
    <row r="6" spans="1:30" s="76" customFormat="1" ht="11.25" x14ac:dyDescent="0.2">
      <c r="A6" s="84" t="s">
        <v>51</v>
      </c>
      <c r="B6" s="93">
        <v>27</v>
      </c>
      <c r="C6" s="89"/>
      <c r="D6" s="77"/>
      <c r="E6" s="77"/>
      <c r="F6" s="77"/>
      <c r="G6" s="77"/>
      <c r="H6" s="77"/>
      <c r="I6" s="77"/>
      <c r="J6" s="77"/>
      <c r="K6" s="421"/>
      <c r="L6" s="421"/>
      <c r="M6" s="421"/>
      <c r="N6" s="108"/>
    </row>
    <row r="7" spans="1:30" s="76" customFormat="1" ht="11.25" x14ac:dyDescent="0.2">
      <c r="A7" s="80" t="s">
        <v>52</v>
      </c>
      <c r="B7" s="93">
        <f>B6*B4</f>
        <v>459</v>
      </c>
      <c r="C7" s="90"/>
      <c r="E7" s="77"/>
      <c r="F7" s="77"/>
      <c r="G7" s="77"/>
      <c r="H7" s="77"/>
      <c r="I7" s="77"/>
      <c r="J7" s="77"/>
      <c r="K7" s="77"/>
      <c r="L7" s="77"/>
      <c r="M7" s="77"/>
      <c r="N7" s="108"/>
    </row>
    <row r="8" spans="1:30" s="76" customFormat="1" ht="11.25" x14ac:dyDescent="0.2">
      <c r="A8" s="80" t="s">
        <v>53</v>
      </c>
      <c r="B8" s="91">
        <f>B7/B5</f>
        <v>306</v>
      </c>
      <c r="C8" s="88"/>
      <c r="E8" s="77"/>
      <c r="F8" s="77"/>
      <c r="G8" s="77"/>
      <c r="H8" s="77"/>
      <c r="I8" s="77"/>
      <c r="J8" s="77"/>
      <c r="K8" s="77"/>
      <c r="L8" s="77"/>
      <c r="M8" s="77"/>
      <c r="N8" s="108"/>
    </row>
    <row r="9" spans="1:30" s="76" customFormat="1" ht="11.25" x14ac:dyDescent="0.2">
      <c r="A9" s="80" t="s">
        <v>54</v>
      </c>
      <c r="B9" s="93">
        <f>B4*C9</f>
        <v>17</v>
      </c>
      <c r="C9" s="88">
        <v>1</v>
      </c>
      <c r="D9" s="76" t="s">
        <v>55</v>
      </c>
      <c r="E9" s="77"/>
      <c r="F9" s="77"/>
      <c r="G9" s="79" t="s">
        <v>56</v>
      </c>
      <c r="H9" s="101">
        <v>0.4</v>
      </c>
      <c r="I9" s="77"/>
      <c r="J9" s="77"/>
      <c r="K9" s="77"/>
      <c r="L9" s="77"/>
      <c r="M9" s="77"/>
      <c r="N9" s="108"/>
    </row>
    <row r="10" spans="1:30" s="76" customFormat="1" ht="11.25" x14ac:dyDescent="0.2">
      <c r="A10" s="80" t="s">
        <v>57</v>
      </c>
      <c r="B10" s="93">
        <f>B4*C10</f>
        <v>105.4</v>
      </c>
      <c r="C10" s="88">
        <v>6.2</v>
      </c>
      <c r="D10" s="76" t="s">
        <v>55</v>
      </c>
      <c r="E10" s="77"/>
      <c r="F10" s="77"/>
      <c r="G10" s="100" t="s">
        <v>58</v>
      </c>
      <c r="H10" s="101">
        <v>0.28000000000000003</v>
      </c>
      <c r="I10" s="77"/>
      <c r="J10" s="77"/>
      <c r="K10" s="77"/>
      <c r="L10" s="77"/>
      <c r="M10" s="77"/>
    </row>
    <row r="11" spans="1:30" s="76" customFormat="1" ht="11.25" x14ac:dyDescent="0.2">
      <c r="A11" s="80" t="s">
        <v>59</v>
      </c>
      <c r="B11" s="76">
        <f>C11*B4</f>
        <v>34</v>
      </c>
      <c r="C11" s="82">
        <v>2</v>
      </c>
      <c r="D11" s="78" t="s">
        <v>55</v>
      </c>
      <c r="E11" s="77"/>
      <c r="F11" s="77"/>
      <c r="G11" s="100"/>
      <c r="H11" s="101"/>
      <c r="I11" s="77"/>
      <c r="J11" s="77"/>
      <c r="K11" s="77"/>
      <c r="L11" s="77"/>
      <c r="M11" s="77"/>
    </row>
    <row r="12" spans="1:30" s="76" customFormat="1" ht="11.25" x14ac:dyDescent="0.2">
      <c r="C12" s="78"/>
      <c r="D12" s="78"/>
      <c r="E12" s="78"/>
      <c r="F12" s="77"/>
      <c r="G12" s="77"/>
      <c r="H12" s="77"/>
      <c r="I12" s="77"/>
      <c r="J12" s="77"/>
      <c r="K12" s="77"/>
      <c r="L12" s="77"/>
      <c r="M12" s="77"/>
    </row>
    <row r="13" spans="1:30" s="73" customFormat="1" ht="59.25" customHeight="1" x14ac:dyDescent="0.2">
      <c r="A13" s="54" t="s">
        <v>60</v>
      </c>
      <c r="B13" s="94" t="s">
        <v>66</v>
      </c>
      <c r="C13" s="94" t="s">
        <v>66</v>
      </c>
      <c r="D13" s="94" t="s">
        <v>103</v>
      </c>
      <c r="E13" s="94" t="s">
        <v>103</v>
      </c>
      <c r="F13" s="94" t="s">
        <v>103</v>
      </c>
      <c r="G13" s="94" t="s">
        <v>66</v>
      </c>
      <c r="H13" s="94" t="s">
        <v>66</v>
      </c>
      <c r="I13" s="94" t="s">
        <v>66</v>
      </c>
      <c r="J13" s="94" t="s">
        <v>103</v>
      </c>
      <c r="K13" s="94" t="s">
        <v>103</v>
      </c>
      <c r="L13" s="94" t="s">
        <v>103</v>
      </c>
      <c r="M13" s="349" t="s">
        <v>103</v>
      </c>
      <c r="N13" s="74" t="s">
        <v>67</v>
      </c>
    </row>
    <row r="14" spans="1:30" s="71" customFormat="1" x14ac:dyDescent="0.2">
      <c r="A14" s="54" t="s">
        <v>68</v>
      </c>
      <c r="B14" s="95" t="s">
        <v>85</v>
      </c>
      <c r="C14" s="95" t="s">
        <v>86</v>
      </c>
      <c r="D14" s="95" t="s">
        <v>71</v>
      </c>
      <c r="E14" s="95" t="s">
        <v>72</v>
      </c>
      <c r="F14" s="95" t="s">
        <v>210</v>
      </c>
      <c r="G14" s="95" t="s">
        <v>87</v>
      </c>
      <c r="H14" s="95" t="s">
        <v>88</v>
      </c>
      <c r="I14" s="95" t="s">
        <v>89</v>
      </c>
      <c r="J14" s="95" t="s">
        <v>211</v>
      </c>
      <c r="K14" s="95" t="s">
        <v>212</v>
      </c>
      <c r="L14" s="95" t="s">
        <v>79</v>
      </c>
      <c r="M14" s="350" t="s">
        <v>213</v>
      </c>
      <c r="N14" s="72" t="s">
        <v>96</v>
      </c>
    </row>
    <row r="15" spans="1:30" s="71" customFormat="1" x14ac:dyDescent="0.2">
      <c r="A15" s="54" t="s">
        <v>97</v>
      </c>
      <c r="B15" s="95">
        <v>1</v>
      </c>
      <c r="C15" s="95">
        <v>2</v>
      </c>
      <c r="D15" s="95">
        <v>3</v>
      </c>
      <c r="E15" s="95">
        <v>4</v>
      </c>
      <c r="F15" s="95">
        <v>5</v>
      </c>
      <c r="G15" s="95">
        <v>6</v>
      </c>
      <c r="H15" s="95">
        <v>7</v>
      </c>
      <c r="I15" s="95">
        <v>8</v>
      </c>
      <c r="J15" s="95">
        <v>9</v>
      </c>
      <c r="K15" s="95">
        <v>10</v>
      </c>
      <c r="L15" s="95">
        <v>11</v>
      </c>
      <c r="M15" s="350">
        <v>12</v>
      </c>
      <c r="N15" s="72">
        <v>28</v>
      </c>
    </row>
    <row r="16" spans="1:30" x14ac:dyDescent="0.2">
      <c r="A16" s="54" t="s">
        <v>98</v>
      </c>
      <c r="B16" s="424" t="s">
        <v>66</v>
      </c>
      <c r="C16" s="425"/>
      <c r="D16" s="424" t="s">
        <v>103</v>
      </c>
      <c r="E16" s="426"/>
      <c r="F16" s="425"/>
      <c r="G16" s="424" t="s">
        <v>66</v>
      </c>
      <c r="H16" s="426"/>
      <c r="I16" s="425"/>
      <c r="J16" s="397" t="s">
        <v>103</v>
      </c>
      <c r="K16" s="424" t="s">
        <v>214</v>
      </c>
      <c r="L16" s="426"/>
      <c r="M16" s="426"/>
      <c r="N16" s="72" t="s">
        <v>104</v>
      </c>
    </row>
    <row r="17" spans="1:14" ht="12.75" x14ac:dyDescent="0.2">
      <c r="A17" s="144" t="s">
        <v>105</v>
      </c>
      <c r="B17" s="70"/>
      <c r="C17" s="69"/>
      <c r="D17" s="69"/>
      <c r="E17" s="69"/>
      <c r="F17" s="69"/>
      <c r="G17" s="69"/>
      <c r="H17" s="69"/>
      <c r="I17" s="69"/>
      <c r="J17" s="69"/>
      <c r="K17" s="69"/>
      <c r="L17" s="69"/>
      <c r="M17" s="69"/>
      <c r="N17" s="36"/>
    </row>
    <row r="18" spans="1:14" x14ac:dyDescent="0.2">
      <c r="A18" s="142" t="s">
        <v>106</v>
      </c>
      <c r="B18" s="50">
        <f>IF(B76&lt;80,B77,MIN(B76,80))</f>
        <v>80</v>
      </c>
      <c r="C18" s="50">
        <f t="shared" ref="C18:N18" si="0">IF(C76&lt;80,C77,MIN(C76,80))</f>
        <v>80</v>
      </c>
      <c r="D18" s="50">
        <f t="shared" si="0"/>
        <v>80</v>
      </c>
      <c r="E18" s="50">
        <f t="shared" si="0"/>
        <v>80</v>
      </c>
      <c r="F18" s="50">
        <f t="shared" si="0"/>
        <v>80</v>
      </c>
      <c r="G18" s="50">
        <f t="shared" si="0"/>
        <v>80</v>
      </c>
      <c r="H18" s="50">
        <f t="shared" si="0"/>
        <v>80</v>
      </c>
      <c r="I18" s="50">
        <f t="shared" si="0"/>
        <v>80</v>
      </c>
      <c r="J18" s="50">
        <f t="shared" si="0"/>
        <v>80</v>
      </c>
      <c r="K18" s="50">
        <f t="shared" si="0"/>
        <v>80</v>
      </c>
      <c r="L18" s="50">
        <f t="shared" si="0"/>
        <v>80</v>
      </c>
      <c r="M18" s="49">
        <f t="shared" si="0"/>
        <v>80</v>
      </c>
      <c r="N18" s="50">
        <f t="shared" si="0"/>
        <v>25.098281988201322</v>
      </c>
    </row>
    <row r="19" spans="1:14" x14ac:dyDescent="0.2">
      <c r="A19" s="36" t="s">
        <v>107</v>
      </c>
      <c r="B19" s="172">
        <v>0.8</v>
      </c>
      <c r="C19" s="172">
        <v>0.8</v>
      </c>
      <c r="D19" s="172">
        <v>0.6</v>
      </c>
      <c r="E19" s="172">
        <v>0.75</v>
      </c>
      <c r="F19" s="172">
        <v>0.75</v>
      </c>
      <c r="G19" s="172">
        <v>0.8</v>
      </c>
      <c r="H19" s="172">
        <v>0.8</v>
      </c>
      <c r="I19" s="172">
        <v>0.8</v>
      </c>
      <c r="J19" s="172">
        <v>0.6</v>
      </c>
      <c r="K19" s="172">
        <v>0.75</v>
      </c>
      <c r="L19" s="172">
        <v>0.75</v>
      </c>
      <c r="M19" s="173">
        <v>0.75</v>
      </c>
      <c r="N19" s="56">
        <v>0.4</v>
      </c>
    </row>
    <row r="20" spans="1:14" s="64" customFormat="1" x14ac:dyDescent="0.2">
      <c r="A20" s="171" t="s">
        <v>108</v>
      </c>
      <c r="B20" s="55"/>
      <c r="C20" s="176"/>
      <c r="D20" s="176"/>
      <c r="E20" s="176"/>
      <c r="F20" s="176"/>
      <c r="G20" s="176"/>
      <c r="H20" s="176"/>
      <c r="I20" s="176"/>
      <c r="J20" s="176"/>
      <c r="K20" s="176"/>
      <c r="L20" s="176"/>
      <c r="M20" s="176"/>
      <c r="N20" s="56"/>
    </row>
    <row r="21" spans="1:14" s="64" customFormat="1" x14ac:dyDescent="0.2">
      <c r="A21" s="51" t="s">
        <v>109</v>
      </c>
      <c r="B21" s="174">
        <f t="shared" ref="B21:N21" si="1">B19*$B$8</f>
        <v>244.8</v>
      </c>
      <c r="C21" s="174">
        <f t="shared" si="1"/>
        <v>244.8</v>
      </c>
      <c r="D21" s="174">
        <f t="shared" si="1"/>
        <v>183.6</v>
      </c>
      <c r="E21" s="174">
        <f t="shared" si="1"/>
        <v>229.5</v>
      </c>
      <c r="F21" s="174">
        <f t="shared" si="1"/>
        <v>229.5</v>
      </c>
      <c r="G21" s="174">
        <f t="shared" si="1"/>
        <v>244.8</v>
      </c>
      <c r="H21" s="174">
        <f t="shared" si="1"/>
        <v>244.8</v>
      </c>
      <c r="I21" s="174">
        <f t="shared" si="1"/>
        <v>244.8</v>
      </c>
      <c r="J21" s="174">
        <f t="shared" si="1"/>
        <v>183.6</v>
      </c>
      <c r="K21" s="174">
        <f t="shared" si="1"/>
        <v>229.5</v>
      </c>
      <c r="L21" s="174">
        <f t="shared" si="1"/>
        <v>229.5</v>
      </c>
      <c r="M21" s="175">
        <f t="shared" si="1"/>
        <v>229.5</v>
      </c>
      <c r="N21" s="65">
        <f t="shared" si="1"/>
        <v>122.4</v>
      </c>
    </row>
    <row r="22" spans="1:14" s="15" customFormat="1" x14ac:dyDescent="0.2">
      <c r="A22" s="51" t="s">
        <v>110</v>
      </c>
      <c r="B22" s="63">
        <f t="shared" ref="B22:N22" si="2">B21*$B$5</f>
        <v>367.20000000000005</v>
      </c>
      <c r="C22" s="63">
        <f t="shared" si="2"/>
        <v>367.20000000000005</v>
      </c>
      <c r="D22" s="63">
        <f t="shared" si="2"/>
        <v>275.39999999999998</v>
      </c>
      <c r="E22" s="63">
        <f t="shared" si="2"/>
        <v>344.25</v>
      </c>
      <c r="F22" s="63">
        <f t="shared" si="2"/>
        <v>344.25</v>
      </c>
      <c r="G22" s="63">
        <f t="shared" si="2"/>
        <v>367.20000000000005</v>
      </c>
      <c r="H22" s="63">
        <f t="shared" si="2"/>
        <v>367.20000000000005</v>
      </c>
      <c r="I22" s="63">
        <f t="shared" si="2"/>
        <v>367.20000000000005</v>
      </c>
      <c r="J22" s="63">
        <f t="shared" si="2"/>
        <v>275.39999999999998</v>
      </c>
      <c r="K22" s="63">
        <f t="shared" si="2"/>
        <v>344.25</v>
      </c>
      <c r="L22" s="63">
        <f t="shared" si="2"/>
        <v>344.25</v>
      </c>
      <c r="M22" s="62">
        <f t="shared" si="2"/>
        <v>344.25</v>
      </c>
      <c r="N22" s="63">
        <f t="shared" si="2"/>
        <v>183.60000000000002</v>
      </c>
    </row>
    <row r="23" spans="1:14" s="15" customFormat="1" x14ac:dyDescent="0.2">
      <c r="A23" s="51" t="s">
        <v>111</v>
      </c>
      <c r="B23" s="143">
        <f>$B$9</f>
        <v>17</v>
      </c>
      <c r="C23" s="143">
        <f t="shared" ref="C23:N23" si="3">$B$9</f>
        <v>17</v>
      </c>
      <c r="D23" s="143">
        <f t="shared" si="3"/>
        <v>17</v>
      </c>
      <c r="E23" s="143">
        <f t="shared" si="3"/>
        <v>17</v>
      </c>
      <c r="F23" s="143">
        <f t="shared" si="3"/>
        <v>17</v>
      </c>
      <c r="G23" s="143">
        <f t="shared" si="3"/>
        <v>17</v>
      </c>
      <c r="H23" s="143">
        <f t="shared" si="3"/>
        <v>17</v>
      </c>
      <c r="I23" s="143">
        <f t="shared" si="3"/>
        <v>17</v>
      </c>
      <c r="J23" s="143">
        <f t="shared" si="3"/>
        <v>17</v>
      </c>
      <c r="K23" s="143">
        <f t="shared" si="3"/>
        <v>17</v>
      </c>
      <c r="L23" s="143">
        <f t="shared" si="3"/>
        <v>17</v>
      </c>
      <c r="M23" s="147">
        <f t="shared" si="3"/>
        <v>17</v>
      </c>
      <c r="N23" s="143">
        <f t="shared" si="3"/>
        <v>17</v>
      </c>
    </row>
    <row r="24" spans="1:14" s="15" customFormat="1" x14ac:dyDescent="0.2">
      <c r="A24" s="51" t="s">
        <v>112</v>
      </c>
      <c r="B24" s="143">
        <f t="shared" ref="B24:N24" si="4">IF(ISBLANK(B98),0,$B$10)</f>
        <v>105.4</v>
      </c>
      <c r="C24" s="143">
        <f t="shared" si="4"/>
        <v>105.4</v>
      </c>
      <c r="D24" s="143">
        <f t="shared" si="4"/>
        <v>0</v>
      </c>
      <c r="E24" s="143">
        <f t="shared" si="4"/>
        <v>0</v>
      </c>
      <c r="F24" s="143">
        <f t="shared" si="4"/>
        <v>0</v>
      </c>
      <c r="G24" s="143">
        <f t="shared" si="4"/>
        <v>105.4</v>
      </c>
      <c r="H24" s="143">
        <f t="shared" si="4"/>
        <v>105.4</v>
      </c>
      <c r="I24" s="143">
        <f t="shared" si="4"/>
        <v>105.4</v>
      </c>
      <c r="J24" s="143">
        <f t="shared" si="4"/>
        <v>0</v>
      </c>
      <c r="K24" s="143">
        <f t="shared" si="4"/>
        <v>0</v>
      </c>
      <c r="L24" s="143">
        <f t="shared" si="4"/>
        <v>0</v>
      </c>
      <c r="M24" s="147">
        <f t="shared" si="4"/>
        <v>0</v>
      </c>
      <c r="N24" s="143">
        <f t="shared" si="4"/>
        <v>0</v>
      </c>
    </row>
    <row r="25" spans="1:14" s="15" customFormat="1" x14ac:dyDescent="0.2">
      <c r="A25" s="51" t="s">
        <v>113</v>
      </c>
      <c r="B25" s="63">
        <f>B21*$B$5+SUM(B23:B24)</f>
        <v>489.6</v>
      </c>
      <c r="C25" s="63">
        <f t="shared" ref="C25:M25" si="5">C21*$B$5+SUM(C23:C24)</f>
        <v>489.6</v>
      </c>
      <c r="D25" s="63">
        <f t="shared" si="5"/>
        <v>292.39999999999998</v>
      </c>
      <c r="E25" s="63">
        <f t="shared" si="5"/>
        <v>361.25</v>
      </c>
      <c r="F25" s="63">
        <f t="shared" si="5"/>
        <v>361.25</v>
      </c>
      <c r="G25" s="63">
        <f t="shared" si="5"/>
        <v>489.6</v>
      </c>
      <c r="H25" s="63">
        <f t="shared" si="5"/>
        <v>489.6</v>
      </c>
      <c r="I25" s="63">
        <f t="shared" si="5"/>
        <v>489.6</v>
      </c>
      <c r="J25" s="63">
        <f t="shared" si="5"/>
        <v>292.39999999999998</v>
      </c>
      <c r="K25" s="63">
        <f t="shared" si="5"/>
        <v>361.25</v>
      </c>
      <c r="L25" s="63">
        <f t="shared" si="5"/>
        <v>361.25</v>
      </c>
      <c r="M25" s="62">
        <f t="shared" si="5"/>
        <v>361.25</v>
      </c>
      <c r="N25" s="63">
        <f>N21*$B$5+SUM(N23:N24)</f>
        <v>200.60000000000002</v>
      </c>
    </row>
    <row r="26" spans="1:14" s="15" customFormat="1" x14ac:dyDescent="0.2">
      <c r="A26" s="40" t="s">
        <v>114</v>
      </c>
      <c r="B26" s="60">
        <f t="shared" ref="B26:N26" si="6">-IF(ISBLANK(B97),0,MIN(B$22*$H$10,B$22-$B$7*$H$9))</f>
        <v>0</v>
      </c>
      <c r="C26" s="60">
        <f t="shared" si="6"/>
        <v>0</v>
      </c>
      <c r="D26" s="60">
        <f t="shared" si="6"/>
        <v>0</v>
      </c>
      <c r="E26" s="60">
        <f t="shared" si="6"/>
        <v>0</v>
      </c>
      <c r="F26" s="60">
        <f t="shared" si="6"/>
        <v>0</v>
      </c>
      <c r="G26" s="60">
        <f t="shared" si="6"/>
        <v>0</v>
      </c>
      <c r="H26" s="60">
        <f t="shared" si="6"/>
        <v>0</v>
      </c>
      <c r="I26" s="60">
        <f t="shared" si="6"/>
        <v>0</v>
      </c>
      <c r="J26" s="60">
        <f t="shared" si="6"/>
        <v>0</v>
      </c>
      <c r="K26" s="60">
        <f t="shared" si="6"/>
        <v>0</v>
      </c>
      <c r="L26" s="60">
        <f t="shared" si="6"/>
        <v>0</v>
      </c>
      <c r="M26" s="59">
        <f t="shared" si="6"/>
        <v>0</v>
      </c>
      <c r="N26" s="63">
        <f t="shared" si="6"/>
        <v>0</v>
      </c>
    </row>
    <row r="27" spans="1:14" s="15" customFormat="1" x14ac:dyDescent="0.2">
      <c r="A27" s="51" t="s">
        <v>115</v>
      </c>
      <c r="B27" s="60">
        <f t="shared" ref="B27:M27" si="7">SUM(B25:B26)</f>
        <v>489.6</v>
      </c>
      <c r="C27" s="60">
        <f t="shared" si="7"/>
        <v>489.6</v>
      </c>
      <c r="D27" s="60">
        <f t="shared" si="7"/>
        <v>292.39999999999998</v>
      </c>
      <c r="E27" s="60">
        <f t="shared" si="7"/>
        <v>361.25</v>
      </c>
      <c r="F27" s="60">
        <f t="shared" si="7"/>
        <v>361.25</v>
      </c>
      <c r="G27" s="60">
        <f t="shared" si="7"/>
        <v>489.6</v>
      </c>
      <c r="H27" s="60">
        <f t="shared" si="7"/>
        <v>489.6</v>
      </c>
      <c r="I27" s="60">
        <f t="shared" si="7"/>
        <v>489.6</v>
      </c>
      <c r="J27" s="60">
        <f t="shared" si="7"/>
        <v>292.39999999999998</v>
      </c>
      <c r="K27" s="60">
        <f t="shared" si="7"/>
        <v>361.25</v>
      </c>
      <c r="L27" s="60">
        <f t="shared" si="7"/>
        <v>361.25</v>
      </c>
      <c r="M27" s="59">
        <f t="shared" si="7"/>
        <v>361.25</v>
      </c>
      <c r="N27" s="63">
        <f>SUM(N25:N26)</f>
        <v>200.60000000000002</v>
      </c>
    </row>
    <row r="28" spans="1:14" s="15" customFormat="1" x14ac:dyDescent="0.2">
      <c r="A28" s="40" t="s">
        <v>116</v>
      </c>
      <c r="B28" s="60">
        <f>AVERAGE(L22:M22,B22)</f>
        <v>351.90000000000003</v>
      </c>
      <c r="C28" s="60">
        <f>AVERAGE(M22,B22:C22)</f>
        <v>359.55</v>
      </c>
      <c r="D28" s="60">
        <f t="shared" ref="D28:M28" si="8">AVERAGE(B22:D22)</f>
        <v>336.6</v>
      </c>
      <c r="E28" s="60">
        <f t="shared" si="8"/>
        <v>328.95</v>
      </c>
      <c r="F28" s="60">
        <f t="shared" si="8"/>
        <v>321.3</v>
      </c>
      <c r="G28" s="60">
        <f t="shared" si="8"/>
        <v>351.90000000000003</v>
      </c>
      <c r="H28" s="60">
        <f t="shared" si="8"/>
        <v>359.55</v>
      </c>
      <c r="I28" s="60">
        <f t="shared" si="8"/>
        <v>367.20000000000005</v>
      </c>
      <c r="J28" s="60">
        <f t="shared" si="8"/>
        <v>336.6</v>
      </c>
      <c r="K28" s="60">
        <f t="shared" si="8"/>
        <v>328.95</v>
      </c>
      <c r="L28" s="60">
        <f t="shared" si="8"/>
        <v>321.3</v>
      </c>
      <c r="M28" s="59">
        <f t="shared" si="8"/>
        <v>344.25</v>
      </c>
      <c r="N28" s="63">
        <f>SUM(N25:N26)</f>
        <v>200.60000000000002</v>
      </c>
    </row>
    <row r="29" spans="1:14" s="15" customFormat="1" x14ac:dyDescent="0.2">
      <c r="A29" s="170" t="s">
        <v>117</v>
      </c>
      <c r="B29" s="59"/>
      <c r="C29" s="168"/>
      <c r="D29" s="168"/>
      <c r="E29" s="168"/>
      <c r="F29" s="168"/>
      <c r="G29" s="168"/>
      <c r="H29" s="168"/>
      <c r="I29" s="168"/>
      <c r="J29" s="168"/>
      <c r="K29" s="168"/>
      <c r="L29" s="168"/>
      <c r="M29" s="168"/>
      <c r="N29" s="63"/>
    </row>
    <row r="30" spans="1:14" s="15" customFormat="1" x14ac:dyDescent="0.2">
      <c r="A30" s="40" t="s">
        <v>118</v>
      </c>
      <c r="B30" s="60">
        <f t="shared" ref="B30:N30" si="9">IF(ISBLANK(B97),0,$B$11)</f>
        <v>0</v>
      </c>
      <c r="C30" s="60">
        <f t="shared" si="9"/>
        <v>0</v>
      </c>
      <c r="D30" s="60">
        <f t="shared" si="9"/>
        <v>0</v>
      </c>
      <c r="E30" s="60">
        <f t="shared" si="9"/>
        <v>0</v>
      </c>
      <c r="F30" s="60">
        <f t="shared" si="9"/>
        <v>0</v>
      </c>
      <c r="G30" s="60">
        <f t="shared" si="9"/>
        <v>0</v>
      </c>
      <c r="H30" s="60">
        <f t="shared" si="9"/>
        <v>0</v>
      </c>
      <c r="I30" s="60">
        <f t="shared" si="9"/>
        <v>0</v>
      </c>
      <c r="J30" s="60">
        <f t="shared" si="9"/>
        <v>0</v>
      </c>
      <c r="K30" s="60">
        <f t="shared" si="9"/>
        <v>0</v>
      </c>
      <c r="L30" s="60">
        <f t="shared" si="9"/>
        <v>0</v>
      </c>
      <c r="M30" s="59">
        <f t="shared" si="9"/>
        <v>0</v>
      </c>
      <c r="N30" s="63">
        <f t="shared" si="9"/>
        <v>0</v>
      </c>
    </row>
    <row r="31" spans="1:14" s="15" customFormat="1" ht="12.75" x14ac:dyDescent="0.2">
      <c r="A31" s="39" t="s">
        <v>119</v>
      </c>
      <c r="B31" s="58"/>
      <c r="C31" s="57"/>
      <c r="D31" s="57"/>
      <c r="E31" s="57"/>
      <c r="F31" s="57"/>
      <c r="G31" s="57"/>
      <c r="H31" s="57"/>
      <c r="I31" s="57"/>
      <c r="J31" s="57"/>
      <c r="K31" s="57"/>
      <c r="L31" s="57"/>
      <c r="M31" s="57"/>
      <c r="N31" s="51"/>
    </row>
    <row r="32" spans="1:14" s="15" customFormat="1" x14ac:dyDescent="0.2">
      <c r="A32" s="54" t="s">
        <v>120</v>
      </c>
      <c r="B32" s="56">
        <v>1</v>
      </c>
      <c r="C32" s="56">
        <v>1</v>
      </c>
      <c r="D32" s="56">
        <v>1</v>
      </c>
      <c r="E32" s="56">
        <v>1</v>
      </c>
      <c r="F32" s="56">
        <v>1</v>
      </c>
      <c r="G32" s="56">
        <v>1</v>
      </c>
      <c r="H32" s="56">
        <v>1</v>
      </c>
      <c r="I32" s="56">
        <v>1</v>
      </c>
      <c r="J32" s="56">
        <v>1</v>
      </c>
      <c r="K32" s="56">
        <v>1</v>
      </c>
      <c r="L32" s="56">
        <v>1</v>
      </c>
      <c r="M32" s="55">
        <v>1</v>
      </c>
      <c r="N32" s="56">
        <v>1</v>
      </c>
    </row>
    <row r="33" spans="1:31" s="15" customFormat="1" x14ac:dyDescent="0.2">
      <c r="A33" s="54" t="s">
        <v>121</v>
      </c>
      <c r="B33" s="53">
        <v>0.8</v>
      </c>
      <c r="C33" s="53">
        <v>0.8</v>
      </c>
      <c r="D33" s="53">
        <v>0.8</v>
      </c>
      <c r="E33" s="53">
        <v>0.8</v>
      </c>
      <c r="F33" s="53">
        <v>0.8</v>
      </c>
      <c r="G33" s="53">
        <v>0.8</v>
      </c>
      <c r="H33" s="53">
        <v>0.8</v>
      </c>
      <c r="I33" s="53">
        <v>0.8</v>
      </c>
      <c r="J33" s="53">
        <v>0.8</v>
      </c>
      <c r="K33" s="53">
        <v>0.8</v>
      </c>
      <c r="L33" s="53">
        <v>0.8</v>
      </c>
      <c r="M33" s="351">
        <v>0.8</v>
      </c>
      <c r="N33" s="53">
        <v>0.8</v>
      </c>
    </row>
    <row r="34" spans="1:31" s="15" customFormat="1" x14ac:dyDescent="0.2">
      <c r="A34" s="54" t="s">
        <v>122</v>
      </c>
      <c r="B34" s="53">
        <f>((B36*$B$123)/$B$2)</f>
        <v>0.64999399399399393</v>
      </c>
      <c r="C34" s="53">
        <f t="shared" ref="C34:N34" si="10">((C36*$B$123)/$B$2)</f>
        <v>0.64999399399399393</v>
      </c>
      <c r="D34" s="53">
        <f t="shared" si="10"/>
        <v>0.64999399399399393</v>
      </c>
      <c r="E34" s="53">
        <f t="shared" si="10"/>
        <v>0.64999399399399393</v>
      </c>
      <c r="F34" s="53">
        <f t="shared" si="10"/>
        <v>0.64999399399399393</v>
      </c>
      <c r="G34" s="53">
        <f t="shared" si="10"/>
        <v>0.64999399399399393</v>
      </c>
      <c r="H34" s="53">
        <f t="shared" si="10"/>
        <v>0.64999399399399393</v>
      </c>
      <c r="I34" s="53">
        <f t="shared" si="10"/>
        <v>0.64999399399399393</v>
      </c>
      <c r="J34" s="53">
        <f t="shared" si="10"/>
        <v>0.64999399399399393</v>
      </c>
      <c r="K34" s="53">
        <f t="shared" si="10"/>
        <v>0.64999399399399393</v>
      </c>
      <c r="L34" s="53">
        <f t="shared" si="10"/>
        <v>0.64999399399399393</v>
      </c>
      <c r="M34" s="53">
        <f t="shared" si="10"/>
        <v>0.64999399399399393</v>
      </c>
      <c r="N34" s="53">
        <f t="shared" si="10"/>
        <v>0.64999399399399393</v>
      </c>
    </row>
    <row r="35" spans="1:31" s="15" customFormat="1" x14ac:dyDescent="0.2">
      <c r="A35" s="51" t="s">
        <v>123</v>
      </c>
      <c r="B35" s="50">
        <f t="shared" ref="B35:N35" si="11">ROUND($B$2*B$32,2)</f>
        <v>12</v>
      </c>
      <c r="C35" s="50">
        <f t="shared" si="11"/>
        <v>12</v>
      </c>
      <c r="D35" s="50">
        <f t="shared" si="11"/>
        <v>12</v>
      </c>
      <c r="E35" s="50">
        <f t="shared" si="11"/>
        <v>12</v>
      </c>
      <c r="F35" s="50">
        <f t="shared" si="11"/>
        <v>12</v>
      </c>
      <c r="G35" s="50">
        <f t="shared" si="11"/>
        <v>12</v>
      </c>
      <c r="H35" s="50">
        <f t="shared" si="11"/>
        <v>12</v>
      </c>
      <c r="I35" s="50">
        <f t="shared" si="11"/>
        <v>12</v>
      </c>
      <c r="J35" s="50">
        <f t="shared" si="11"/>
        <v>12</v>
      </c>
      <c r="K35" s="50">
        <f t="shared" si="11"/>
        <v>12</v>
      </c>
      <c r="L35" s="50">
        <f t="shared" si="11"/>
        <v>12</v>
      </c>
      <c r="M35" s="49">
        <f t="shared" si="11"/>
        <v>12</v>
      </c>
      <c r="N35" s="50">
        <f t="shared" si="11"/>
        <v>12</v>
      </c>
    </row>
    <row r="36" spans="1:31" x14ac:dyDescent="0.2">
      <c r="A36" s="51" t="s">
        <v>124</v>
      </c>
      <c r="B36" s="50">
        <f t="shared" ref="B36:N36" si="12">ROUND($B$2*B$33,2)</f>
        <v>9.6</v>
      </c>
      <c r="C36" s="50">
        <f t="shared" si="12"/>
        <v>9.6</v>
      </c>
      <c r="D36" s="50">
        <f t="shared" si="12"/>
        <v>9.6</v>
      </c>
      <c r="E36" s="50">
        <f t="shared" si="12"/>
        <v>9.6</v>
      </c>
      <c r="F36" s="50">
        <f t="shared" si="12"/>
        <v>9.6</v>
      </c>
      <c r="G36" s="50">
        <f t="shared" si="12"/>
        <v>9.6</v>
      </c>
      <c r="H36" s="50">
        <f t="shared" si="12"/>
        <v>9.6</v>
      </c>
      <c r="I36" s="50">
        <f t="shared" si="12"/>
        <v>9.6</v>
      </c>
      <c r="J36" s="50">
        <f t="shared" si="12"/>
        <v>9.6</v>
      </c>
      <c r="K36" s="50">
        <f t="shared" si="12"/>
        <v>9.6</v>
      </c>
      <c r="L36" s="50">
        <f t="shared" si="12"/>
        <v>9.6</v>
      </c>
      <c r="M36" s="49">
        <f t="shared" si="12"/>
        <v>9.6</v>
      </c>
      <c r="N36" s="50">
        <f t="shared" si="12"/>
        <v>9.6</v>
      </c>
    </row>
    <row r="37" spans="1:31" x14ac:dyDescent="0.2">
      <c r="A37" s="337" t="s">
        <v>125</v>
      </c>
      <c r="B37" s="353">
        <f>B34*$B$2</f>
        <v>7.7999279279279268</v>
      </c>
      <c r="C37" s="353">
        <f t="shared" ref="C37:N37" si="13">C34*$B$2</f>
        <v>7.7999279279279268</v>
      </c>
      <c r="D37" s="353">
        <f t="shared" si="13"/>
        <v>7.7999279279279268</v>
      </c>
      <c r="E37" s="353">
        <f t="shared" si="13"/>
        <v>7.7999279279279268</v>
      </c>
      <c r="F37" s="353">
        <f t="shared" si="13"/>
        <v>7.7999279279279268</v>
      </c>
      <c r="G37" s="353">
        <f t="shared" si="13"/>
        <v>7.7999279279279268</v>
      </c>
      <c r="H37" s="353">
        <f t="shared" si="13"/>
        <v>7.7999279279279268</v>
      </c>
      <c r="I37" s="353">
        <f t="shared" si="13"/>
        <v>7.7999279279279268</v>
      </c>
      <c r="J37" s="353">
        <f t="shared" si="13"/>
        <v>7.7999279279279268</v>
      </c>
      <c r="K37" s="353">
        <f t="shared" si="13"/>
        <v>7.7999279279279268</v>
      </c>
      <c r="L37" s="353">
        <f t="shared" si="13"/>
        <v>7.7999279279279268</v>
      </c>
      <c r="M37" s="353">
        <f t="shared" si="13"/>
        <v>7.7999279279279268</v>
      </c>
      <c r="N37" s="353">
        <f t="shared" si="13"/>
        <v>7.7999279279279268</v>
      </c>
    </row>
    <row r="38" spans="1:31" s="264" customFormat="1" ht="12.75" x14ac:dyDescent="0.2">
      <c r="A38" s="261" t="s">
        <v>126</v>
      </c>
      <c r="B38" s="262"/>
      <c r="C38" s="263"/>
      <c r="D38" s="263"/>
      <c r="E38" s="263"/>
      <c r="F38" s="263"/>
      <c r="G38" s="263"/>
      <c r="H38" s="263"/>
      <c r="I38" s="263"/>
      <c r="J38" s="263"/>
      <c r="K38" s="263"/>
      <c r="L38" s="263"/>
      <c r="M38" s="263"/>
      <c r="N38" s="263"/>
      <c r="O38" s="275"/>
      <c r="P38" s="275"/>
      <c r="Q38" s="275"/>
      <c r="R38" s="275"/>
      <c r="S38" s="275"/>
      <c r="T38" s="275"/>
      <c r="U38" s="275"/>
      <c r="V38" s="275"/>
      <c r="W38" s="275"/>
      <c r="X38" s="275"/>
      <c r="Y38" s="275"/>
      <c r="Z38" s="275"/>
      <c r="AA38" s="275"/>
      <c r="AB38" s="275"/>
      <c r="AC38" s="276"/>
      <c r="AD38" s="272"/>
      <c r="AE38" s="272"/>
    </row>
    <row r="39" spans="1:31" s="264" customFormat="1" ht="12.75" x14ac:dyDescent="0.2">
      <c r="A39" s="326" t="s">
        <v>127</v>
      </c>
      <c r="B39" s="314">
        <f>B$36*$B124</f>
        <v>6.6726054054054034</v>
      </c>
      <c r="C39" s="314">
        <f t="shared" ref="C39:N39" si="14">C$36*$B124</f>
        <v>6.6726054054054034</v>
      </c>
      <c r="D39" s="314">
        <f t="shared" si="14"/>
        <v>6.6726054054054034</v>
      </c>
      <c r="E39" s="314">
        <f t="shared" si="14"/>
        <v>6.6726054054054034</v>
      </c>
      <c r="F39" s="314">
        <f t="shared" si="14"/>
        <v>6.6726054054054034</v>
      </c>
      <c r="G39" s="314">
        <f t="shared" si="14"/>
        <v>6.6726054054054034</v>
      </c>
      <c r="H39" s="314">
        <f t="shared" si="14"/>
        <v>6.6726054054054034</v>
      </c>
      <c r="I39" s="314">
        <f t="shared" si="14"/>
        <v>6.6726054054054034</v>
      </c>
      <c r="J39" s="314">
        <f t="shared" si="14"/>
        <v>6.6726054054054034</v>
      </c>
      <c r="K39" s="314">
        <f t="shared" si="14"/>
        <v>6.6726054054054034</v>
      </c>
      <c r="L39" s="314">
        <f t="shared" si="14"/>
        <v>6.6726054054054034</v>
      </c>
      <c r="M39" s="314">
        <f t="shared" si="14"/>
        <v>6.6726054054054034</v>
      </c>
      <c r="N39" s="314">
        <f t="shared" si="14"/>
        <v>6.6726054054054034</v>
      </c>
      <c r="O39" s="275"/>
      <c r="P39" s="275"/>
      <c r="Q39" s="275"/>
      <c r="R39" s="275"/>
      <c r="S39" s="275"/>
      <c r="T39" s="275"/>
      <c r="U39" s="275"/>
      <c r="V39" s="275"/>
      <c r="W39" s="275"/>
      <c r="X39" s="275"/>
      <c r="Y39" s="275"/>
      <c r="Z39" s="275"/>
      <c r="AA39" s="275"/>
      <c r="AB39" s="275"/>
      <c r="AC39" s="276"/>
      <c r="AD39" s="272"/>
      <c r="AE39" s="272"/>
    </row>
    <row r="40" spans="1:31" s="264" customFormat="1" ht="12.75" x14ac:dyDescent="0.2">
      <c r="A40" s="326" t="s">
        <v>128</v>
      </c>
      <c r="B40" s="314">
        <f t="shared" ref="B40:N48" si="15">B$36*$B125</f>
        <v>1.5443027027027025</v>
      </c>
      <c r="C40" s="314">
        <f t="shared" si="15"/>
        <v>1.5443027027027025</v>
      </c>
      <c r="D40" s="314">
        <f t="shared" si="15"/>
        <v>1.5443027027027025</v>
      </c>
      <c r="E40" s="314">
        <f t="shared" si="15"/>
        <v>1.5443027027027025</v>
      </c>
      <c r="F40" s="314">
        <f t="shared" si="15"/>
        <v>1.5443027027027025</v>
      </c>
      <c r="G40" s="314">
        <f t="shared" si="15"/>
        <v>1.5443027027027025</v>
      </c>
      <c r="H40" s="314">
        <f t="shared" si="15"/>
        <v>1.5443027027027025</v>
      </c>
      <c r="I40" s="314">
        <f t="shared" si="15"/>
        <v>1.5443027027027025</v>
      </c>
      <c r="J40" s="314">
        <f t="shared" si="15"/>
        <v>1.5443027027027025</v>
      </c>
      <c r="K40" s="314">
        <f t="shared" si="15"/>
        <v>1.5443027027027025</v>
      </c>
      <c r="L40" s="314">
        <f t="shared" si="15"/>
        <v>1.5443027027027025</v>
      </c>
      <c r="M40" s="314">
        <f t="shared" si="15"/>
        <v>1.5443027027027025</v>
      </c>
      <c r="N40" s="314">
        <f t="shared" si="15"/>
        <v>1.5443027027027025</v>
      </c>
      <c r="O40" s="275"/>
      <c r="P40" s="275"/>
      <c r="Q40" s="275"/>
      <c r="R40" s="275"/>
      <c r="S40" s="275"/>
      <c r="T40" s="275"/>
      <c r="U40" s="275"/>
      <c r="V40" s="275"/>
      <c r="W40" s="275"/>
      <c r="X40" s="275"/>
      <c r="Y40" s="275"/>
      <c r="Z40" s="275"/>
      <c r="AA40" s="275"/>
      <c r="AB40" s="275"/>
      <c r="AC40" s="276"/>
      <c r="AD40" s="272"/>
      <c r="AE40" s="272"/>
    </row>
    <row r="41" spans="1:31" s="264" customFormat="1" ht="12.75" x14ac:dyDescent="0.2">
      <c r="A41" s="326" t="s">
        <v>129</v>
      </c>
      <c r="B41" s="314">
        <f t="shared" si="15"/>
        <v>3.84761081081081</v>
      </c>
      <c r="C41" s="314">
        <f t="shared" si="15"/>
        <v>3.84761081081081</v>
      </c>
      <c r="D41" s="314">
        <f t="shared" si="15"/>
        <v>3.84761081081081</v>
      </c>
      <c r="E41" s="314">
        <f t="shared" si="15"/>
        <v>3.84761081081081</v>
      </c>
      <c r="F41" s="314">
        <f t="shared" si="15"/>
        <v>3.84761081081081</v>
      </c>
      <c r="G41" s="314">
        <f t="shared" si="15"/>
        <v>3.84761081081081</v>
      </c>
      <c r="H41" s="314">
        <f t="shared" si="15"/>
        <v>3.84761081081081</v>
      </c>
      <c r="I41" s="314">
        <f t="shared" si="15"/>
        <v>3.84761081081081</v>
      </c>
      <c r="J41" s="314">
        <f t="shared" si="15"/>
        <v>3.84761081081081</v>
      </c>
      <c r="K41" s="314">
        <f t="shared" si="15"/>
        <v>3.84761081081081</v>
      </c>
      <c r="L41" s="314">
        <f t="shared" si="15"/>
        <v>3.84761081081081</v>
      </c>
      <c r="M41" s="314">
        <f t="shared" si="15"/>
        <v>3.84761081081081</v>
      </c>
      <c r="N41" s="314">
        <f t="shared" si="15"/>
        <v>3.84761081081081</v>
      </c>
      <c r="O41" s="275"/>
      <c r="P41" s="275"/>
      <c r="Q41" s="275"/>
      <c r="R41" s="275"/>
      <c r="S41" s="275"/>
      <c r="T41" s="275"/>
      <c r="U41" s="275"/>
      <c r="V41" s="275"/>
      <c r="W41" s="275"/>
      <c r="X41" s="275"/>
      <c r="Y41" s="275"/>
      <c r="Z41" s="275"/>
      <c r="AA41" s="275"/>
      <c r="AB41" s="275"/>
      <c r="AC41" s="276"/>
      <c r="AD41" s="272"/>
      <c r="AE41" s="272"/>
    </row>
    <row r="42" spans="1:31" s="264" customFormat="1" ht="12.75" x14ac:dyDescent="0.2">
      <c r="A42" s="326" t="s">
        <v>130</v>
      </c>
      <c r="B42" s="314">
        <f t="shared" si="15"/>
        <v>6.560518918918917</v>
      </c>
      <c r="C42" s="314">
        <f t="shared" si="15"/>
        <v>6.560518918918917</v>
      </c>
      <c r="D42" s="314">
        <f t="shared" si="15"/>
        <v>6.560518918918917</v>
      </c>
      <c r="E42" s="314">
        <f t="shared" si="15"/>
        <v>6.560518918918917</v>
      </c>
      <c r="F42" s="314">
        <f t="shared" si="15"/>
        <v>6.560518918918917</v>
      </c>
      <c r="G42" s="314">
        <f t="shared" si="15"/>
        <v>6.560518918918917</v>
      </c>
      <c r="H42" s="314">
        <f t="shared" si="15"/>
        <v>6.560518918918917</v>
      </c>
      <c r="I42" s="314">
        <f t="shared" si="15"/>
        <v>6.560518918918917</v>
      </c>
      <c r="J42" s="314">
        <f t="shared" si="15"/>
        <v>6.560518918918917</v>
      </c>
      <c r="K42" s="314">
        <f t="shared" si="15"/>
        <v>6.560518918918917</v>
      </c>
      <c r="L42" s="314">
        <f t="shared" si="15"/>
        <v>6.560518918918917</v>
      </c>
      <c r="M42" s="314">
        <f t="shared" si="15"/>
        <v>6.560518918918917</v>
      </c>
      <c r="N42" s="314">
        <f t="shared" si="15"/>
        <v>6.560518918918917</v>
      </c>
      <c r="O42" s="275"/>
      <c r="P42" s="275"/>
      <c r="Q42" s="275"/>
      <c r="R42" s="275"/>
      <c r="S42" s="275"/>
      <c r="T42" s="275"/>
      <c r="U42" s="275"/>
      <c r="V42" s="275"/>
      <c r="W42" s="275"/>
      <c r="X42" s="275"/>
      <c r="Y42" s="275"/>
      <c r="Z42" s="275"/>
      <c r="AA42" s="275"/>
      <c r="AB42" s="275"/>
      <c r="AC42" s="276"/>
      <c r="AD42" s="272"/>
      <c r="AE42" s="272"/>
    </row>
    <row r="43" spans="1:31" s="264" customFormat="1" ht="12.75" x14ac:dyDescent="0.2">
      <c r="A43" s="326" t="s">
        <v>131</v>
      </c>
      <c r="B43" s="314">
        <f t="shared" si="15"/>
        <v>6.6726054054054034</v>
      </c>
      <c r="C43" s="314">
        <f t="shared" si="15"/>
        <v>6.6726054054054034</v>
      </c>
      <c r="D43" s="314">
        <f t="shared" si="15"/>
        <v>6.6726054054054034</v>
      </c>
      <c r="E43" s="314">
        <f t="shared" si="15"/>
        <v>6.6726054054054034</v>
      </c>
      <c r="F43" s="314">
        <f t="shared" si="15"/>
        <v>6.6726054054054034</v>
      </c>
      <c r="G43" s="314">
        <f t="shared" si="15"/>
        <v>6.6726054054054034</v>
      </c>
      <c r="H43" s="314">
        <f t="shared" si="15"/>
        <v>6.6726054054054034</v>
      </c>
      <c r="I43" s="314">
        <f t="shared" si="15"/>
        <v>6.6726054054054034</v>
      </c>
      <c r="J43" s="314">
        <f t="shared" si="15"/>
        <v>6.6726054054054034</v>
      </c>
      <c r="K43" s="314">
        <f t="shared" si="15"/>
        <v>6.6726054054054034</v>
      </c>
      <c r="L43" s="314">
        <f t="shared" si="15"/>
        <v>6.6726054054054034</v>
      </c>
      <c r="M43" s="314">
        <f t="shared" si="15"/>
        <v>6.6726054054054034</v>
      </c>
      <c r="N43" s="314">
        <f t="shared" si="15"/>
        <v>6.6726054054054034</v>
      </c>
      <c r="O43" s="275"/>
      <c r="P43" s="275"/>
      <c r="Q43" s="275"/>
      <c r="R43" s="275"/>
      <c r="S43" s="275"/>
      <c r="T43" s="275"/>
      <c r="U43" s="275"/>
      <c r="V43" s="275"/>
      <c r="W43" s="275"/>
      <c r="X43" s="275"/>
      <c r="Y43" s="275"/>
      <c r="Z43" s="275"/>
      <c r="AA43" s="275"/>
      <c r="AB43" s="275"/>
      <c r="AC43" s="276"/>
      <c r="AD43" s="272"/>
      <c r="AE43" s="272"/>
    </row>
    <row r="44" spans="1:31" s="264" customFormat="1" ht="12.75" x14ac:dyDescent="0.2">
      <c r="A44" s="326" t="s">
        <v>132</v>
      </c>
      <c r="B44" s="314">
        <f t="shared" si="15"/>
        <v>6.6726054054054034</v>
      </c>
      <c r="C44" s="314">
        <f t="shared" si="15"/>
        <v>6.6726054054054034</v>
      </c>
      <c r="D44" s="314">
        <f t="shared" si="15"/>
        <v>6.6726054054054034</v>
      </c>
      <c r="E44" s="314">
        <f t="shared" si="15"/>
        <v>6.6726054054054034</v>
      </c>
      <c r="F44" s="314">
        <f t="shared" si="15"/>
        <v>6.6726054054054034</v>
      </c>
      <c r="G44" s="314">
        <f t="shared" si="15"/>
        <v>6.6726054054054034</v>
      </c>
      <c r="H44" s="314">
        <f t="shared" si="15"/>
        <v>6.6726054054054034</v>
      </c>
      <c r="I44" s="314">
        <f t="shared" si="15"/>
        <v>6.6726054054054034</v>
      </c>
      <c r="J44" s="314">
        <f t="shared" si="15"/>
        <v>6.6726054054054034</v>
      </c>
      <c r="K44" s="314">
        <f t="shared" si="15"/>
        <v>6.6726054054054034</v>
      </c>
      <c r="L44" s="314">
        <f t="shared" si="15"/>
        <v>6.6726054054054034</v>
      </c>
      <c r="M44" s="314">
        <f t="shared" si="15"/>
        <v>6.6726054054054034</v>
      </c>
      <c r="N44" s="314">
        <f t="shared" si="15"/>
        <v>6.6726054054054034</v>
      </c>
      <c r="O44" s="275"/>
      <c r="P44" s="275"/>
      <c r="Q44" s="275"/>
      <c r="R44" s="275"/>
      <c r="S44" s="275"/>
      <c r="T44" s="275"/>
      <c r="U44" s="275"/>
      <c r="V44" s="275"/>
      <c r="W44" s="275"/>
      <c r="X44" s="275"/>
      <c r="Y44" s="275"/>
      <c r="Z44" s="275"/>
      <c r="AA44" s="275"/>
      <c r="AB44" s="275"/>
      <c r="AC44" s="276"/>
      <c r="AD44" s="272"/>
      <c r="AE44" s="272"/>
    </row>
    <row r="45" spans="1:31" s="264" customFormat="1" ht="12.75" x14ac:dyDescent="0.2">
      <c r="A45" s="326" t="s">
        <v>133</v>
      </c>
      <c r="B45" s="314">
        <f>IF(B$13="Deploy",B$36,B$36*$B130)</f>
        <v>9.6</v>
      </c>
      <c r="C45" s="314">
        <f t="shared" ref="C45:N47" si="16">IF(C$13="Deploy",C$36,C$36*$B130)</f>
        <v>9.6</v>
      </c>
      <c r="D45" s="314">
        <f t="shared" si="16"/>
        <v>3.3819675675675671</v>
      </c>
      <c r="E45" s="314">
        <f t="shared" si="16"/>
        <v>3.3819675675675671</v>
      </c>
      <c r="F45" s="314">
        <f t="shared" si="16"/>
        <v>3.3819675675675671</v>
      </c>
      <c r="G45" s="314">
        <f t="shared" si="16"/>
        <v>9.6</v>
      </c>
      <c r="H45" s="314">
        <f t="shared" si="16"/>
        <v>9.6</v>
      </c>
      <c r="I45" s="314">
        <f t="shared" si="16"/>
        <v>9.6</v>
      </c>
      <c r="J45" s="314">
        <f t="shared" si="16"/>
        <v>3.3819675675675671</v>
      </c>
      <c r="K45" s="314">
        <f t="shared" si="16"/>
        <v>3.3819675675675671</v>
      </c>
      <c r="L45" s="314">
        <f t="shared" si="16"/>
        <v>3.3819675675675671</v>
      </c>
      <c r="M45" s="314">
        <f t="shared" si="16"/>
        <v>3.3819675675675671</v>
      </c>
      <c r="N45" s="314">
        <f t="shared" si="16"/>
        <v>3.3819675675675671</v>
      </c>
      <c r="O45" s="275"/>
      <c r="P45" s="275"/>
      <c r="Q45" s="275"/>
      <c r="R45" s="275"/>
      <c r="S45" s="275"/>
      <c r="T45" s="275"/>
      <c r="U45" s="275"/>
      <c r="V45" s="275"/>
      <c r="W45" s="275"/>
      <c r="X45" s="275"/>
      <c r="Y45" s="275"/>
      <c r="Z45" s="275"/>
      <c r="AA45" s="275"/>
      <c r="AB45" s="275"/>
      <c r="AC45" s="276"/>
      <c r="AD45" s="272"/>
      <c r="AE45" s="272"/>
    </row>
    <row r="46" spans="1:31" s="264" customFormat="1" ht="12.75" x14ac:dyDescent="0.2">
      <c r="A46" s="326" t="s">
        <v>134</v>
      </c>
      <c r="B46" s="314">
        <f t="shared" si="15"/>
        <v>7.1271783783783773</v>
      </c>
      <c r="C46" s="314">
        <f t="shared" si="15"/>
        <v>7.1271783783783773</v>
      </c>
      <c r="D46" s="314">
        <f t="shared" si="15"/>
        <v>7.1271783783783773</v>
      </c>
      <c r="E46" s="314">
        <f t="shared" si="15"/>
        <v>7.1271783783783773</v>
      </c>
      <c r="F46" s="314">
        <f t="shared" si="15"/>
        <v>7.1271783783783773</v>
      </c>
      <c r="G46" s="314">
        <f t="shared" si="15"/>
        <v>7.1271783783783773</v>
      </c>
      <c r="H46" s="314">
        <f t="shared" si="15"/>
        <v>7.1271783783783773</v>
      </c>
      <c r="I46" s="314">
        <f t="shared" si="15"/>
        <v>7.1271783783783773</v>
      </c>
      <c r="J46" s="314">
        <f t="shared" si="15"/>
        <v>7.1271783783783773</v>
      </c>
      <c r="K46" s="314">
        <f t="shared" si="15"/>
        <v>7.1271783783783773</v>
      </c>
      <c r="L46" s="314">
        <f t="shared" si="15"/>
        <v>7.1271783783783773</v>
      </c>
      <c r="M46" s="314">
        <f t="shared" si="15"/>
        <v>7.1271783783783773</v>
      </c>
      <c r="N46" s="314">
        <f t="shared" si="15"/>
        <v>7.1271783783783773</v>
      </c>
      <c r="O46" s="275"/>
      <c r="P46" s="275"/>
      <c r="Q46" s="275"/>
      <c r="R46" s="275"/>
      <c r="S46" s="275"/>
      <c r="T46" s="275"/>
      <c r="U46" s="275"/>
      <c r="V46" s="275"/>
      <c r="W46" s="275"/>
      <c r="X46" s="275"/>
      <c r="Y46" s="275"/>
      <c r="Z46" s="275"/>
      <c r="AA46" s="275"/>
      <c r="AB46" s="275"/>
      <c r="AC46" s="276"/>
      <c r="AD46" s="272"/>
      <c r="AE46" s="272"/>
    </row>
    <row r="47" spans="1:31" s="264" customFormat="1" ht="12.75" x14ac:dyDescent="0.2">
      <c r="A47" s="326" t="s">
        <v>135</v>
      </c>
      <c r="B47" s="314">
        <f>IF(B$13="Deploy",B$36,B$36*$B132)</f>
        <v>9.6</v>
      </c>
      <c r="C47" s="314">
        <f t="shared" si="16"/>
        <v>9.6</v>
      </c>
      <c r="D47" s="314">
        <f t="shared" si="16"/>
        <v>3.154681081081081</v>
      </c>
      <c r="E47" s="314">
        <f t="shared" si="16"/>
        <v>3.154681081081081</v>
      </c>
      <c r="F47" s="314">
        <f t="shared" si="16"/>
        <v>3.154681081081081</v>
      </c>
      <c r="G47" s="314">
        <f t="shared" si="16"/>
        <v>9.6</v>
      </c>
      <c r="H47" s="314">
        <f t="shared" si="16"/>
        <v>9.6</v>
      </c>
      <c r="I47" s="314">
        <f t="shared" si="16"/>
        <v>9.6</v>
      </c>
      <c r="J47" s="314">
        <f t="shared" si="16"/>
        <v>3.154681081081081</v>
      </c>
      <c r="K47" s="314">
        <f t="shared" si="16"/>
        <v>3.154681081081081</v>
      </c>
      <c r="L47" s="314">
        <f t="shared" si="16"/>
        <v>3.154681081081081</v>
      </c>
      <c r="M47" s="314">
        <f t="shared" si="16"/>
        <v>3.154681081081081</v>
      </c>
      <c r="N47" s="314">
        <f t="shared" si="16"/>
        <v>3.154681081081081</v>
      </c>
      <c r="O47" s="275"/>
      <c r="P47" s="275"/>
      <c r="Q47" s="275"/>
      <c r="R47" s="275"/>
      <c r="S47" s="275"/>
      <c r="T47" s="275"/>
      <c r="U47" s="275"/>
      <c r="V47" s="275"/>
      <c r="W47" s="275"/>
      <c r="X47" s="275"/>
      <c r="Y47" s="275"/>
      <c r="Z47" s="275"/>
      <c r="AA47" s="275"/>
      <c r="AB47" s="275"/>
      <c r="AC47" s="276"/>
      <c r="AD47" s="272"/>
      <c r="AE47" s="272"/>
    </row>
    <row r="48" spans="1:31" s="264" customFormat="1" ht="12.75" x14ac:dyDescent="0.2">
      <c r="A48" s="326" t="s">
        <v>136</v>
      </c>
      <c r="B48" s="314">
        <f t="shared" si="15"/>
        <v>9.6</v>
      </c>
      <c r="C48" s="314">
        <f t="shared" si="15"/>
        <v>9.6</v>
      </c>
      <c r="D48" s="314">
        <f t="shared" si="15"/>
        <v>9.6</v>
      </c>
      <c r="E48" s="314">
        <f t="shared" si="15"/>
        <v>9.6</v>
      </c>
      <c r="F48" s="314">
        <f t="shared" si="15"/>
        <v>9.6</v>
      </c>
      <c r="G48" s="314">
        <f t="shared" si="15"/>
        <v>9.6</v>
      </c>
      <c r="H48" s="314">
        <f t="shared" si="15"/>
        <v>9.6</v>
      </c>
      <c r="I48" s="314">
        <f t="shared" si="15"/>
        <v>9.6</v>
      </c>
      <c r="J48" s="314">
        <f t="shared" si="15"/>
        <v>9.6</v>
      </c>
      <c r="K48" s="314">
        <f t="shared" si="15"/>
        <v>9.6</v>
      </c>
      <c r="L48" s="314">
        <f t="shared" si="15"/>
        <v>9.6</v>
      </c>
      <c r="M48" s="314">
        <f t="shared" si="15"/>
        <v>9.6</v>
      </c>
      <c r="N48" s="314">
        <f t="shared" si="15"/>
        <v>9.6</v>
      </c>
      <c r="O48" s="275"/>
      <c r="P48" s="275"/>
      <c r="Q48" s="275"/>
      <c r="R48" s="275"/>
      <c r="S48" s="275"/>
      <c r="T48" s="275"/>
      <c r="U48" s="275"/>
      <c r="V48" s="275"/>
      <c r="W48" s="275"/>
      <c r="X48" s="275"/>
      <c r="Y48" s="275"/>
      <c r="Z48" s="275"/>
      <c r="AA48" s="275"/>
      <c r="AB48" s="275"/>
      <c r="AC48" s="276"/>
      <c r="AD48" s="272"/>
      <c r="AE48" s="272"/>
    </row>
    <row r="49" spans="1:31" s="264" customFormat="1" ht="12.75" x14ac:dyDescent="0.2">
      <c r="A49" s="265" t="s">
        <v>137</v>
      </c>
      <c r="B49" s="266"/>
      <c r="C49" s="267"/>
      <c r="D49" s="267"/>
      <c r="E49" s="267"/>
      <c r="F49" s="267"/>
      <c r="G49" s="267"/>
      <c r="H49" s="267"/>
      <c r="I49" s="267"/>
      <c r="J49" s="268"/>
      <c r="K49" s="268"/>
      <c r="L49" s="267"/>
      <c r="M49" s="267"/>
      <c r="N49" s="346"/>
      <c r="O49" s="277"/>
      <c r="P49" s="278"/>
      <c r="Q49" s="279"/>
      <c r="R49" s="277"/>
      <c r="S49" s="277"/>
      <c r="T49" s="277"/>
      <c r="U49" s="277"/>
      <c r="V49" s="277"/>
      <c r="W49" s="277"/>
      <c r="X49" s="277"/>
      <c r="Y49" s="277"/>
      <c r="Z49" s="277"/>
      <c r="AA49" s="277"/>
      <c r="AB49" s="277"/>
      <c r="AC49" s="277"/>
      <c r="AD49" s="271"/>
      <c r="AE49" s="272"/>
    </row>
    <row r="50" spans="1:31" x14ac:dyDescent="0.2">
      <c r="A50" s="47" t="s">
        <v>138</v>
      </c>
      <c r="B50" s="96">
        <v>9</v>
      </c>
      <c r="C50" s="96">
        <v>9</v>
      </c>
      <c r="D50" s="96">
        <v>9</v>
      </c>
      <c r="E50" s="96">
        <v>9</v>
      </c>
      <c r="F50" s="96">
        <v>9</v>
      </c>
      <c r="G50" s="96">
        <v>9</v>
      </c>
      <c r="H50" s="96">
        <v>9</v>
      </c>
      <c r="I50" s="96">
        <v>9</v>
      </c>
      <c r="J50" s="96">
        <v>9</v>
      </c>
      <c r="K50" s="96">
        <v>9</v>
      </c>
      <c r="L50" s="96">
        <v>9</v>
      </c>
      <c r="M50" s="309">
        <v>9</v>
      </c>
      <c r="N50" s="96">
        <v>9</v>
      </c>
    </row>
    <row r="51" spans="1:31" x14ac:dyDescent="0.2">
      <c r="A51" s="47" t="s">
        <v>139</v>
      </c>
      <c r="B51" s="96">
        <f t="shared" ref="B51:N51" si="17">ROUND(1*B50,2)</f>
        <v>9</v>
      </c>
      <c r="C51" s="96">
        <f t="shared" si="17"/>
        <v>9</v>
      </c>
      <c r="D51" s="96">
        <f t="shared" si="17"/>
        <v>9</v>
      </c>
      <c r="E51" s="96">
        <f t="shared" si="17"/>
        <v>9</v>
      </c>
      <c r="F51" s="96">
        <f t="shared" si="17"/>
        <v>9</v>
      </c>
      <c r="G51" s="96">
        <f t="shared" si="17"/>
        <v>9</v>
      </c>
      <c r="H51" s="96">
        <f t="shared" si="17"/>
        <v>9</v>
      </c>
      <c r="I51" s="96">
        <f t="shared" si="17"/>
        <v>9</v>
      </c>
      <c r="J51" s="96">
        <f t="shared" si="17"/>
        <v>9</v>
      </c>
      <c r="K51" s="96">
        <f t="shared" si="17"/>
        <v>9</v>
      </c>
      <c r="L51" s="96">
        <f t="shared" si="17"/>
        <v>9</v>
      </c>
      <c r="M51" s="309">
        <f t="shared" si="17"/>
        <v>9</v>
      </c>
      <c r="N51" s="96">
        <f t="shared" si="17"/>
        <v>9</v>
      </c>
    </row>
    <row r="52" spans="1:31" s="15" customFormat="1" x14ac:dyDescent="0.2">
      <c r="A52" s="43" t="s">
        <v>140</v>
      </c>
      <c r="B52" s="98">
        <v>4</v>
      </c>
      <c r="C52" s="98">
        <v>4</v>
      </c>
      <c r="D52" s="98">
        <v>4</v>
      </c>
      <c r="E52" s="98">
        <v>4</v>
      </c>
      <c r="F52" s="98">
        <v>4</v>
      </c>
      <c r="G52" s="98">
        <v>4</v>
      </c>
      <c r="H52" s="98">
        <v>4</v>
      </c>
      <c r="I52" s="98">
        <v>4</v>
      </c>
      <c r="J52" s="98">
        <v>4</v>
      </c>
      <c r="K52" s="98">
        <v>4</v>
      </c>
      <c r="L52" s="98">
        <v>4</v>
      </c>
      <c r="M52" s="343">
        <v>4</v>
      </c>
      <c r="N52" s="98">
        <v>4</v>
      </c>
    </row>
    <row r="53" spans="1:31" s="15" customFormat="1" x14ac:dyDescent="0.2">
      <c r="A53" s="43" t="s">
        <v>141</v>
      </c>
      <c r="B53" s="99">
        <v>3</v>
      </c>
      <c r="C53" s="99">
        <v>3</v>
      </c>
      <c r="D53" s="99">
        <v>3</v>
      </c>
      <c r="E53" s="99">
        <v>3</v>
      </c>
      <c r="F53" s="99">
        <v>3</v>
      </c>
      <c r="G53" s="99">
        <v>3</v>
      </c>
      <c r="H53" s="99">
        <v>3</v>
      </c>
      <c r="I53" s="99">
        <v>3</v>
      </c>
      <c r="J53" s="99">
        <v>3</v>
      </c>
      <c r="K53" s="99">
        <v>3</v>
      </c>
      <c r="L53" s="99">
        <v>3</v>
      </c>
      <c r="M53" s="344">
        <v>3</v>
      </c>
      <c r="N53" s="96">
        <v>3</v>
      </c>
    </row>
    <row r="54" spans="1:31" s="15" customFormat="1" ht="12.75" x14ac:dyDescent="0.2">
      <c r="A54" s="39" t="s">
        <v>142</v>
      </c>
      <c r="B54" s="38"/>
      <c r="C54" s="37"/>
      <c r="D54" s="37"/>
      <c r="E54" s="37"/>
      <c r="F54" s="37"/>
      <c r="G54" s="37"/>
      <c r="H54" s="37"/>
      <c r="I54" s="37"/>
      <c r="J54" s="37"/>
      <c r="K54" s="37"/>
      <c r="L54" s="37"/>
      <c r="M54" s="37"/>
      <c r="N54" s="51"/>
    </row>
    <row r="55" spans="1:31" x14ac:dyDescent="0.2">
      <c r="A55" s="51" t="str">
        <f t="shared" ref="A55:A63" si="18">A85</f>
        <v>Pilot Upper Limit</v>
      </c>
      <c r="B55" s="35">
        <f>B4</f>
        <v>17</v>
      </c>
      <c r="C55" s="35">
        <f t="shared" ref="C55:M55" si="19">B55</f>
        <v>17</v>
      </c>
      <c r="D55" s="35">
        <f t="shared" si="19"/>
        <v>17</v>
      </c>
      <c r="E55" s="35">
        <f t="shared" si="19"/>
        <v>17</v>
      </c>
      <c r="F55" s="35">
        <f t="shared" si="19"/>
        <v>17</v>
      </c>
      <c r="G55" s="35">
        <f t="shared" si="19"/>
        <v>17</v>
      </c>
      <c r="H55" s="35">
        <f t="shared" si="19"/>
        <v>17</v>
      </c>
      <c r="I55" s="35">
        <f t="shared" si="19"/>
        <v>17</v>
      </c>
      <c r="J55" s="35">
        <f t="shared" si="19"/>
        <v>17</v>
      </c>
      <c r="K55" s="35">
        <f t="shared" si="19"/>
        <v>17</v>
      </c>
      <c r="L55" s="35">
        <f t="shared" si="19"/>
        <v>17</v>
      </c>
      <c r="M55" s="339">
        <f t="shared" si="19"/>
        <v>17</v>
      </c>
      <c r="N55" s="115">
        <f>$B$85</f>
        <v>17</v>
      </c>
    </row>
    <row r="56" spans="1:31" x14ac:dyDescent="0.2">
      <c r="A56" s="34" t="str">
        <f t="shared" si="18"/>
        <v>Pilot Lower Limit</v>
      </c>
      <c r="B56" s="33">
        <f t="shared" ref="B56:M56" si="20">ROUNDUP(IF(B$13="Deploy",MAX((B$79/100)*$B86,$B86),(B$79/100)*$B86),0)</f>
        <v>17</v>
      </c>
      <c r="C56" s="33">
        <f t="shared" si="20"/>
        <v>17</v>
      </c>
      <c r="D56" s="33">
        <f t="shared" si="20"/>
        <v>16</v>
      </c>
      <c r="E56" s="33">
        <f t="shared" si="20"/>
        <v>16</v>
      </c>
      <c r="F56" s="33">
        <f t="shared" si="20"/>
        <v>14</v>
      </c>
      <c r="G56" s="33">
        <f t="shared" si="20"/>
        <v>17</v>
      </c>
      <c r="H56" s="33">
        <f t="shared" si="20"/>
        <v>17</v>
      </c>
      <c r="I56" s="33">
        <f t="shared" si="20"/>
        <v>17</v>
      </c>
      <c r="J56" s="33">
        <f t="shared" si="20"/>
        <v>16</v>
      </c>
      <c r="K56" s="33">
        <f t="shared" si="20"/>
        <v>16</v>
      </c>
      <c r="L56" s="33">
        <f t="shared" si="20"/>
        <v>14</v>
      </c>
      <c r="M56" s="125">
        <f t="shared" si="20"/>
        <v>14</v>
      </c>
      <c r="N56" s="33">
        <f>IF(B76&lt;80,12,IF(AND(B76&gt;=80,B76&lt;90),14,$B$86))</f>
        <v>17</v>
      </c>
    </row>
    <row r="57" spans="1:31" x14ac:dyDescent="0.2">
      <c r="A57" s="34" t="str">
        <f t="shared" si="18"/>
        <v>&gt; L4 Pilots / Crews</v>
      </c>
      <c r="B57" s="33">
        <f t="shared" ref="B57:M57" si="21">ROUNDUP(IF(B$13="Deploy",MAX((B$79/100)*$B87,$B87),(B$79/100)*$B87),0)</f>
        <v>5</v>
      </c>
      <c r="C57" s="33">
        <f t="shared" si="21"/>
        <v>5</v>
      </c>
      <c r="D57" s="33">
        <f t="shared" si="21"/>
        <v>5</v>
      </c>
      <c r="E57" s="33">
        <f t="shared" si="21"/>
        <v>5</v>
      </c>
      <c r="F57" s="33">
        <f t="shared" si="21"/>
        <v>5</v>
      </c>
      <c r="G57" s="33">
        <f t="shared" si="21"/>
        <v>5</v>
      </c>
      <c r="H57" s="33">
        <f t="shared" si="21"/>
        <v>5</v>
      </c>
      <c r="I57" s="33">
        <f t="shared" si="21"/>
        <v>5</v>
      </c>
      <c r="J57" s="33">
        <f t="shared" si="21"/>
        <v>5</v>
      </c>
      <c r="K57" s="33">
        <f t="shared" si="21"/>
        <v>5</v>
      </c>
      <c r="L57" s="33">
        <f t="shared" si="21"/>
        <v>5</v>
      </c>
      <c r="M57" s="125">
        <f t="shared" si="21"/>
        <v>4</v>
      </c>
      <c r="N57" s="33">
        <f>ROUNDUP(IF(N$13="Deploy",MAX((N$79/100)*$B87,$B87),(N$79/100)*$B87),0)</f>
        <v>2</v>
      </c>
    </row>
    <row r="58" spans="1:31" x14ac:dyDescent="0.2">
      <c r="A58" s="34" t="str">
        <f t="shared" si="18"/>
        <v>&gt; L3 Pilots / Crews</v>
      </c>
      <c r="B58" s="33">
        <f t="shared" ref="B58:M58" si="22">ROUNDUP(IF(B$13="Deploy",MAX((B$79/100)*$B88,$B88),(B$79/100)*$B88),0)</f>
        <v>8</v>
      </c>
      <c r="C58" s="33">
        <f t="shared" si="22"/>
        <v>8</v>
      </c>
      <c r="D58" s="33">
        <f t="shared" si="22"/>
        <v>8</v>
      </c>
      <c r="E58" s="33">
        <f t="shared" si="22"/>
        <v>8</v>
      </c>
      <c r="F58" s="33">
        <f t="shared" si="22"/>
        <v>7</v>
      </c>
      <c r="G58" s="33">
        <f t="shared" si="22"/>
        <v>8</v>
      </c>
      <c r="H58" s="33">
        <f t="shared" si="22"/>
        <v>8</v>
      </c>
      <c r="I58" s="33">
        <f t="shared" si="22"/>
        <v>8</v>
      </c>
      <c r="J58" s="33">
        <f t="shared" si="22"/>
        <v>8</v>
      </c>
      <c r="K58" s="33">
        <f t="shared" si="22"/>
        <v>8</v>
      </c>
      <c r="L58" s="33">
        <f t="shared" si="22"/>
        <v>7</v>
      </c>
      <c r="M58" s="125">
        <f t="shared" si="22"/>
        <v>7</v>
      </c>
      <c r="N58" s="33">
        <f>ROUNDUP(IF(N$13="Deploy",MAX((N$79/100)*$B88,$B88),(N$79/100)*$B88),0)</f>
        <v>3</v>
      </c>
    </row>
    <row r="59" spans="1:31" s="21" customFormat="1" x14ac:dyDescent="0.2">
      <c r="A59" s="34" t="str">
        <f t="shared" si="18"/>
        <v>&gt; L2 Pilots / Crews</v>
      </c>
      <c r="B59" s="33">
        <f t="shared" ref="B59:M59" si="23">ROUNDUP(IF(B$13="Deploy",MAX((B$79/100)*$B89,$B89),(B$79/100)*$B89),0)</f>
        <v>13</v>
      </c>
      <c r="C59" s="33">
        <f t="shared" si="23"/>
        <v>13</v>
      </c>
      <c r="D59" s="33">
        <f t="shared" si="23"/>
        <v>12</v>
      </c>
      <c r="E59" s="33">
        <f t="shared" si="23"/>
        <v>12</v>
      </c>
      <c r="F59" s="33">
        <f t="shared" si="23"/>
        <v>11</v>
      </c>
      <c r="G59" s="33">
        <f t="shared" si="23"/>
        <v>13</v>
      </c>
      <c r="H59" s="33">
        <f t="shared" si="23"/>
        <v>13</v>
      </c>
      <c r="I59" s="33">
        <f t="shared" si="23"/>
        <v>13</v>
      </c>
      <c r="J59" s="33">
        <f t="shared" si="23"/>
        <v>13</v>
      </c>
      <c r="K59" s="33">
        <f t="shared" si="23"/>
        <v>12</v>
      </c>
      <c r="L59" s="33">
        <f t="shared" si="23"/>
        <v>11</v>
      </c>
      <c r="M59" s="125">
        <f t="shared" si="23"/>
        <v>11</v>
      </c>
      <c r="N59" s="33">
        <f>ROUNDUP(IF(N$13="Deploy",MAX((N$79/100)*$B89,$B89),(N$79/100)*$B89),0)</f>
        <v>5</v>
      </c>
    </row>
    <row r="60" spans="1:31" x14ac:dyDescent="0.2">
      <c r="A60" s="34" t="str">
        <f t="shared" si="18"/>
        <v>&gt; L1 Pilots / Crews</v>
      </c>
      <c r="B60" s="33">
        <f t="shared" ref="B60:M60" si="24">ROUNDUP(IF(B$13="Deploy",MAX((B$79/100)*$B90,$B90),(B$79/100)*$B90),0)</f>
        <v>17</v>
      </c>
      <c r="C60" s="33">
        <f t="shared" si="24"/>
        <v>17</v>
      </c>
      <c r="D60" s="33">
        <f t="shared" si="24"/>
        <v>16</v>
      </c>
      <c r="E60" s="33">
        <f t="shared" si="24"/>
        <v>16</v>
      </c>
      <c r="F60" s="33">
        <f t="shared" si="24"/>
        <v>14</v>
      </c>
      <c r="G60" s="33">
        <f t="shared" si="24"/>
        <v>17</v>
      </c>
      <c r="H60" s="33">
        <f t="shared" si="24"/>
        <v>17</v>
      </c>
      <c r="I60" s="33">
        <f t="shared" si="24"/>
        <v>17</v>
      </c>
      <c r="J60" s="33">
        <f t="shared" si="24"/>
        <v>16</v>
      </c>
      <c r="K60" s="33">
        <f t="shared" si="24"/>
        <v>16</v>
      </c>
      <c r="L60" s="33">
        <f t="shared" si="24"/>
        <v>14</v>
      </c>
      <c r="M60" s="125">
        <f t="shared" si="24"/>
        <v>14</v>
      </c>
      <c r="N60" s="33">
        <f>ROUNDUP(IF(N$13="Deploy",MAX((N$79/100)*$B90,$B90),(N$79/100)*$B90),0)</f>
        <v>7</v>
      </c>
    </row>
    <row r="61" spans="1:31" x14ac:dyDescent="0.2">
      <c r="A61" s="34" t="str">
        <f t="shared" si="18"/>
        <v>NVG Quals</v>
      </c>
      <c r="B61" s="33">
        <f t="shared" ref="B61:M61" si="25">ROUNDUP(IF(B$13="Deploy",MAX((B$79/100)*$B91,$B91),(B$79/100)*$B91),0)</f>
        <v>12</v>
      </c>
      <c r="C61" s="33">
        <f t="shared" si="25"/>
        <v>12</v>
      </c>
      <c r="D61" s="33">
        <f t="shared" si="25"/>
        <v>12</v>
      </c>
      <c r="E61" s="33">
        <f t="shared" si="25"/>
        <v>12</v>
      </c>
      <c r="F61" s="33">
        <f t="shared" si="25"/>
        <v>10</v>
      </c>
      <c r="G61" s="33">
        <f t="shared" si="25"/>
        <v>12</v>
      </c>
      <c r="H61" s="33">
        <f t="shared" si="25"/>
        <v>12</v>
      </c>
      <c r="I61" s="33">
        <f t="shared" si="25"/>
        <v>12</v>
      </c>
      <c r="J61" s="33">
        <f t="shared" si="25"/>
        <v>12</v>
      </c>
      <c r="K61" s="33">
        <f t="shared" si="25"/>
        <v>12</v>
      </c>
      <c r="L61" s="33">
        <f t="shared" si="25"/>
        <v>10</v>
      </c>
      <c r="M61" s="125">
        <f t="shared" si="25"/>
        <v>10</v>
      </c>
      <c r="N61" s="33">
        <v>0</v>
      </c>
    </row>
    <row r="62" spans="1:31" x14ac:dyDescent="0.2">
      <c r="A62" s="34" t="str">
        <f t="shared" si="18"/>
        <v>JMPS SME</v>
      </c>
      <c r="B62" s="33">
        <f t="shared" ref="B62:M62" si="26">ROUNDUP(IF(B$13="Deploy",MAX((B$79/100)*$B92,$B92),(B$79/100)*$B92),0)</f>
        <v>3</v>
      </c>
      <c r="C62" s="33">
        <f t="shared" si="26"/>
        <v>3</v>
      </c>
      <c r="D62" s="33">
        <f t="shared" si="26"/>
        <v>3</v>
      </c>
      <c r="E62" s="33">
        <f t="shared" si="26"/>
        <v>3</v>
      </c>
      <c r="F62" s="33">
        <f t="shared" si="26"/>
        <v>3</v>
      </c>
      <c r="G62" s="33">
        <f t="shared" si="26"/>
        <v>3</v>
      </c>
      <c r="H62" s="33">
        <f t="shared" si="26"/>
        <v>3</v>
      </c>
      <c r="I62" s="33">
        <f t="shared" si="26"/>
        <v>3</v>
      </c>
      <c r="J62" s="33">
        <f t="shared" si="26"/>
        <v>3</v>
      </c>
      <c r="K62" s="33">
        <f t="shared" si="26"/>
        <v>3</v>
      </c>
      <c r="L62" s="33">
        <f t="shared" si="26"/>
        <v>3</v>
      </c>
      <c r="M62" s="125">
        <f t="shared" si="26"/>
        <v>3</v>
      </c>
      <c r="N62" s="33">
        <v>0</v>
      </c>
    </row>
    <row r="63" spans="1:31" x14ac:dyDescent="0.2">
      <c r="A63" s="34" t="str">
        <f t="shared" si="18"/>
        <v>CVW Strike Leads</v>
      </c>
      <c r="B63" s="33">
        <f t="shared" ref="B63:M63" si="27">ROUNDUP(IF(B$13="Deploy",MAX((B$79/100)*$B93,$B93),(B$79/100)*$B93),0)</f>
        <v>3</v>
      </c>
      <c r="C63" s="33">
        <f t="shared" si="27"/>
        <v>3</v>
      </c>
      <c r="D63" s="33">
        <f t="shared" si="27"/>
        <v>3</v>
      </c>
      <c r="E63" s="33">
        <f t="shared" si="27"/>
        <v>3</v>
      </c>
      <c r="F63" s="33">
        <f t="shared" si="27"/>
        <v>3</v>
      </c>
      <c r="G63" s="33">
        <f t="shared" si="27"/>
        <v>3</v>
      </c>
      <c r="H63" s="33">
        <f t="shared" si="27"/>
        <v>3</v>
      </c>
      <c r="I63" s="33">
        <f t="shared" si="27"/>
        <v>3</v>
      </c>
      <c r="J63" s="33">
        <f t="shared" si="27"/>
        <v>3</v>
      </c>
      <c r="K63" s="33">
        <f t="shared" si="27"/>
        <v>3</v>
      </c>
      <c r="L63" s="33">
        <f t="shared" si="27"/>
        <v>3</v>
      </c>
      <c r="M63" s="125">
        <f t="shared" si="27"/>
        <v>3</v>
      </c>
      <c r="N63" s="33">
        <v>0</v>
      </c>
    </row>
    <row r="64" spans="1:31" x14ac:dyDescent="0.2">
      <c r="A64" s="34" t="str">
        <f>A94</f>
        <v>Required Skilled Crews</v>
      </c>
      <c r="B64" s="33">
        <f t="shared" ref="B64:M64" si="28">ROUNDUP(IF(B$13="Deploy",MAX((B$79/100)*$B94,$B94),(B$79/100)*$B94),0)</f>
        <v>13</v>
      </c>
      <c r="C64" s="33">
        <f t="shared" si="28"/>
        <v>13</v>
      </c>
      <c r="D64" s="33">
        <f t="shared" si="28"/>
        <v>12</v>
      </c>
      <c r="E64" s="33">
        <f t="shared" si="28"/>
        <v>12</v>
      </c>
      <c r="F64" s="33">
        <f t="shared" si="28"/>
        <v>11</v>
      </c>
      <c r="G64" s="33">
        <f t="shared" si="28"/>
        <v>13</v>
      </c>
      <c r="H64" s="33">
        <f t="shared" si="28"/>
        <v>13</v>
      </c>
      <c r="I64" s="33">
        <f t="shared" si="28"/>
        <v>13</v>
      </c>
      <c r="J64" s="33">
        <f t="shared" si="28"/>
        <v>13</v>
      </c>
      <c r="K64" s="33">
        <f t="shared" si="28"/>
        <v>12</v>
      </c>
      <c r="L64" s="33">
        <f t="shared" si="28"/>
        <v>11</v>
      </c>
      <c r="M64" s="125">
        <f t="shared" si="28"/>
        <v>11</v>
      </c>
      <c r="N64" s="33">
        <f>ROUNDUP(IF(N$13="Deploy",MAX((N$79/100)*$B94,$B94),(N$79/100)*$B94),0)</f>
        <v>5</v>
      </c>
    </row>
    <row r="65" spans="1:29" ht="12.75" x14ac:dyDescent="0.2">
      <c r="A65" s="265" t="s">
        <v>143</v>
      </c>
      <c r="B65" s="287"/>
      <c r="C65" s="288"/>
      <c r="D65" s="288"/>
      <c r="E65" s="288"/>
      <c r="F65" s="288"/>
      <c r="G65" s="289"/>
      <c r="H65" s="289"/>
      <c r="I65" s="289"/>
      <c r="J65" s="289"/>
      <c r="K65" s="289"/>
      <c r="L65" s="289"/>
      <c r="M65" s="289"/>
      <c r="N65" s="352"/>
    </row>
    <row r="66" spans="1:29" x14ac:dyDescent="0.2">
      <c r="A66" s="51" t="s">
        <v>144</v>
      </c>
      <c r="B66" s="294">
        <v>0.95</v>
      </c>
      <c r="C66" s="294">
        <v>0.95</v>
      </c>
      <c r="D66" s="294">
        <v>0.95</v>
      </c>
      <c r="E66" s="294">
        <v>0.95</v>
      </c>
      <c r="F66" s="294">
        <v>0.95</v>
      </c>
      <c r="G66" s="294">
        <v>0.95</v>
      </c>
      <c r="H66" s="294">
        <v>0.95</v>
      </c>
      <c r="I66" s="294">
        <v>0.95</v>
      </c>
      <c r="J66" s="294">
        <v>0.95</v>
      </c>
      <c r="K66" s="294">
        <v>0.95</v>
      </c>
      <c r="L66" s="294">
        <v>0.95</v>
      </c>
      <c r="M66" s="340">
        <v>0.95</v>
      </c>
      <c r="N66" s="296">
        <v>0.95</v>
      </c>
    </row>
    <row r="67" spans="1:29" x14ac:dyDescent="0.2">
      <c r="A67" s="51" t="s">
        <v>145</v>
      </c>
      <c r="B67" s="296">
        <v>0.92</v>
      </c>
      <c r="C67" s="296">
        <v>0.92</v>
      </c>
      <c r="D67" s="296">
        <v>0.92</v>
      </c>
      <c r="E67" s="296">
        <v>0.92</v>
      </c>
      <c r="F67" s="296">
        <v>0.92</v>
      </c>
      <c r="G67" s="296">
        <v>0.92</v>
      </c>
      <c r="H67" s="296">
        <v>0.92</v>
      </c>
      <c r="I67" s="296">
        <v>0.92</v>
      </c>
      <c r="J67" s="296">
        <v>0.92</v>
      </c>
      <c r="K67" s="296">
        <v>0.92</v>
      </c>
      <c r="L67" s="296">
        <v>0.92</v>
      </c>
      <c r="M67" s="341">
        <v>0.92</v>
      </c>
      <c r="N67" s="296">
        <v>0.92</v>
      </c>
    </row>
    <row r="68" spans="1:29" x14ac:dyDescent="0.2">
      <c r="A68" s="51" t="s">
        <v>146</v>
      </c>
      <c r="B68" s="296">
        <v>0.75</v>
      </c>
      <c r="C68" s="296">
        <v>0.75</v>
      </c>
      <c r="D68" s="296">
        <v>0.75</v>
      </c>
      <c r="E68" s="296">
        <v>0.75</v>
      </c>
      <c r="F68" s="296">
        <v>0.75</v>
      </c>
      <c r="G68" s="296">
        <v>0.75</v>
      </c>
      <c r="H68" s="296">
        <v>0.75</v>
      </c>
      <c r="I68" s="296">
        <v>0.75</v>
      </c>
      <c r="J68" s="296">
        <v>0.75</v>
      </c>
      <c r="K68" s="296">
        <v>0.75</v>
      </c>
      <c r="L68" s="296">
        <v>0.75</v>
      </c>
      <c r="M68" s="341">
        <v>0.75</v>
      </c>
      <c r="N68" s="296">
        <v>0.75</v>
      </c>
    </row>
    <row r="69" spans="1:29" x14ac:dyDescent="0.2">
      <c r="N69" s="20"/>
    </row>
    <row r="70" spans="1:29" x14ac:dyDescent="0.2">
      <c r="B70" s="15"/>
      <c r="C70" s="15"/>
    </row>
    <row r="71" spans="1:29" x14ac:dyDescent="0.2">
      <c r="B71" s="15"/>
      <c r="C71" s="15"/>
      <c r="AC71" s="133"/>
    </row>
    <row r="72" spans="1:29" ht="12.75" thickBot="1" x14ac:dyDescent="0.25">
      <c r="A72" s="32"/>
      <c r="N72" s="21"/>
    </row>
    <row r="73" spans="1:29" ht="13.5" thickBot="1" x14ac:dyDescent="0.25">
      <c r="A73" s="409" t="s">
        <v>147</v>
      </c>
      <c r="B73" s="410"/>
      <c r="C73" s="410"/>
      <c r="D73" s="410"/>
      <c r="E73" s="410"/>
      <c r="F73" s="410"/>
      <c r="G73" s="410"/>
      <c r="H73" s="410"/>
      <c r="I73" s="410"/>
      <c r="J73" s="410"/>
      <c r="K73" s="410"/>
      <c r="L73" s="410"/>
      <c r="M73" s="410"/>
      <c r="N73" s="411"/>
    </row>
    <row r="74" spans="1:29" x14ac:dyDescent="0.2">
      <c r="A74" s="29" t="s">
        <v>148</v>
      </c>
      <c r="B74" s="28">
        <f t="shared" ref="B74:M74" si="29">MIN(100,B76+$B$80)</f>
        <v>100</v>
      </c>
      <c r="C74" s="28">
        <f t="shared" si="29"/>
        <v>100</v>
      </c>
      <c r="D74" s="28">
        <f t="shared" si="29"/>
        <v>99.65352133915421</v>
      </c>
      <c r="E74" s="28">
        <f t="shared" si="29"/>
        <v>99.65352133915421</v>
      </c>
      <c r="F74" s="28">
        <f t="shared" si="29"/>
        <v>88.65352133915421</v>
      </c>
      <c r="G74" s="28">
        <f t="shared" si="29"/>
        <v>100</v>
      </c>
      <c r="H74" s="28">
        <f t="shared" si="29"/>
        <v>100</v>
      </c>
      <c r="I74" s="28">
        <f t="shared" si="29"/>
        <v>100</v>
      </c>
      <c r="J74" s="28">
        <f t="shared" si="29"/>
        <v>100</v>
      </c>
      <c r="K74" s="28">
        <f t="shared" si="29"/>
        <v>99.65352133915421</v>
      </c>
      <c r="L74" s="28">
        <f t="shared" si="29"/>
        <v>88.65352133915421</v>
      </c>
      <c r="M74" s="149">
        <f t="shared" si="29"/>
        <v>87.65352133915421</v>
      </c>
      <c r="N74" s="152">
        <v>60.803436023597357</v>
      </c>
    </row>
    <row r="75" spans="1:29" x14ac:dyDescent="0.2">
      <c r="A75" s="29" t="s">
        <v>149</v>
      </c>
      <c r="B75" s="28">
        <f t="shared" ref="B75:M75" si="30">MIN(100,B76+$B$81)</f>
        <v>100</v>
      </c>
      <c r="C75" s="28">
        <f t="shared" si="30"/>
        <v>100</v>
      </c>
      <c r="D75" s="28">
        <f t="shared" si="30"/>
        <v>95.826760669577112</v>
      </c>
      <c r="E75" s="28">
        <f t="shared" si="30"/>
        <v>95.826760669577112</v>
      </c>
      <c r="F75" s="28">
        <f t="shared" si="30"/>
        <v>84.826760669577112</v>
      </c>
      <c r="G75" s="28">
        <f t="shared" si="30"/>
        <v>100</v>
      </c>
      <c r="H75" s="28">
        <f t="shared" si="30"/>
        <v>100</v>
      </c>
      <c r="I75" s="28">
        <f t="shared" si="30"/>
        <v>100</v>
      </c>
      <c r="J75" s="28">
        <f t="shared" si="30"/>
        <v>96.826760669577112</v>
      </c>
      <c r="K75" s="28">
        <f t="shared" si="30"/>
        <v>95.826760669577112</v>
      </c>
      <c r="L75" s="28">
        <f t="shared" si="30"/>
        <v>84.826760669577112</v>
      </c>
      <c r="M75" s="149">
        <f t="shared" si="30"/>
        <v>83.826760669577112</v>
      </c>
      <c r="N75" s="27">
        <v>48.901718011798678</v>
      </c>
    </row>
    <row r="76" spans="1:29" x14ac:dyDescent="0.2">
      <c r="A76" s="29" t="s">
        <v>150</v>
      </c>
      <c r="B76" s="134">
        <v>100</v>
      </c>
      <c r="C76" s="134">
        <v>100</v>
      </c>
      <c r="D76" s="134">
        <v>92</v>
      </c>
      <c r="E76" s="134">
        <v>92</v>
      </c>
      <c r="F76" s="134">
        <v>81</v>
      </c>
      <c r="G76" s="134">
        <v>100</v>
      </c>
      <c r="H76" s="134">
        <v>100</v>
      </c>
      <c r="I76" s="134">
        <v>100</v>
      </c>
      <c r="J76" s="134">
        <v>93</v>
      </c>
      <c r="K76" s="134">
        <v>92</v>
      </c>
      <c r="L76" s="134">
        <v>81</v>
      </c>
      <c r="M76" s="150">
        <v>80</v>
      </c>
      <c r="N76" s="135">
        <v>37</v>
      </c>
    </row>
    <row r="77" spans="1:29" x14ac:dyDescent="0.2">
      <c r="A77" s="29" t="s">
        <v>151</v>
      </c>
      <c r="B77" s="28">
        <f t="shared" ref="B77:M77" si="31">MIN(80,IF(B13="Deploy",80,MAX(0,B76-$B$81)))</f>
        <v>80</v>
      </c>
      <c r="C77" s="28">
        <f t="shared" si="31"/>
        <v>80</v>
      </c>
      <c r="D77" s="28">
        <f t="shared" si="31"/>
        <v>80</v>
      </c>
      <c r="E77" s="28">
        <f t="shared" si="31"/>
        <v>80</v>
      </c>
      <c r="F77" s="28">
        <f t="shared" si="31"/>
        <v>77.173239330422888</v>
      </c>
      <c r="G77" s="28">
        <f t="shared" si="31"/>
        <v>80</v>
      </c>
      <c r="H77" s="28">
        <f t="shared" si="31"/>
        <v>80</v>
      </c>
      <c r="I77" s="28">
        <f t="shared" si="31"/>
        <v>80</v>
      </c>
      <c r="J77" s="28">
        <f t="shared" si="31"/>
        <v>80</v>
      </c>
      <c r="K77" s="28">
        <f t="shared" si="31"/>
        <v>80</v>
      </c>
      <c r="L77" s="28">
        <f t="shared" si="31"/>
        <v>77.173239330422888</v>
      </c>
      <c r="M77" s="149">
        <f t="shared" si="31"/>
        <v>76.173239330422888</v>
      </c>
      <c r="N77" s="27">
        <v>25.098281988201322</v>
      </c>
      <c r="AC77" s="133"/>
    </row>
    <row r="78" spans="1:29" ht="12.75" thickBot="1" x14ac:dyDescent="0.25">
      <c r="A78" s="26" t="s">
        <v>152</v>
      </c>
      <c r="B78" s="25">
        <f t="shared" ref="B78:M78" si="32">MIN(60,IF(B14="Deploy",60,MAX(0,B76-$B$80)))</f>
        <v>60</v>
      </c>
      <c r="C78" s="25">
        <f t="shared" si="32"/>
        <v>60</v>
      </c>
      <c r="D78" s="25">
        <f t="shared" si="32"/>
        <v>60</v>
      </c>
      <c r="E78" s="25">
        <f t="shared" si="32"/>
        <v>60</v>
      </c>
      <c r="F78" s="25">
        <f t="shared" si="32"/>
        <v>60</v>
      </c>
      <c r="G78" s="25">
        <f t="shared" si="32"/>
        <v>60</v>
      </c>
      <c r="H78" s="25">
        <f t="shared" si="32"/>
        <v>60</v>
      </c>
      <c r="I78" s="25">
        <f t="shared" si="32"/>
        <v>60</v>
      </c>
      <c r="J78" s="25">
        <f t="shared" si="32"/>
        <v>60</v>
      </c>
      <c r="K78" s="25">
        <f t="shared" si="32"/>
        <v>60</v>
      </c>
      <c r="L78" s="25">
        <f t="shared" si="32"/>
        <v>60</v>
      </c>
      <c r="M78" s="151">
        <f t="shared" si="32"/>
        <v>60</v>
      </c>
      <c r="N78" s="24">
        <v>13.196563976402647</v>
      </c>
    </row>
    <row r="79" spans="1:29" ht="12.75" thickBot="1" x14ac:dyDescent="0.25">
      <c r="A79" s="164" t="s">
        <v>153</v>
      </c>
      <c r="B79" s="166">
        <v>100</v>
      </c>
      <c r="C79" s="166">
        <v>100</v>
      </c>
      <c r="D79" s="166">
        <v>92</v>
      </c>
      <c r="E79" s="166">
        <v>92</v>
      </c>
      <c r="F79" s="166">
        <v>81</v>
      </c>
      <c r="G79" s="166">
        <v>100</v>
      </c>
      <c r="H79" s="166">
        <v>100</v>
      </c>
      <c r="I79" s="166">
        <v>100</v>
      </c>
      <c r="J79" s="166">
        <v>93</v>
      </c>
      <c r="K79" s="166">
        <v>92</v>
      </c>
      <c r="L79" s="166">
        <v>81</v>
      </c>
      <c r="M79" s="167">
        <v>80</v>
      </c>
      <c r="N79" s="165">
        <v>37</v>
      </c>
    </row>
    <row r="80" spans="1:29" x14ac:dyDescent="0.2">
      <c r="A80" s="141" t="s">
        <v>154</v>
      </c>
      <c r="B80" s="138">
        <f t="array" ref="B80">SQRT(SUM(POWER(AVERAGE(B76:M76)-(B76:M76),2))/COUNT(B76:M76))*1</f>
        <v>7.6535213391542127</v>
      </c>
    </row>
    <row r="81" spans="1:13" ht="12.75" thickBot="1" x14ac:dyDescent="0.25">
      <c r="A81" s="118" t="s">
        <v>155</v>
      </c>
      <c r="B81" s="140">
        <f>B80/2</f>
        <v>3.8267606695771064</v>
      </c>
    </row>
    <row r="82" spans="1:13" ht="12.75" thickBot="1" x14ac:dyDescent="0.25">
      <c r="A82" s="15"/>
      <c r="B82" s="15"/>
      <c r="C82" s="15"/>
      <c r="D82" s="15"/>
      <c r="E82" s="15"/>
      <c r="F82" s="15"/>
      <c r="G82" s="15"/>
      <c r="H82" s="15"/>
      <c r="I82" s="15"/>
      <c r="J82" s="15"/>
      <c r="K82" s="15"/>
      <c r="L82" s="15"/>
      <c r="M82" s="15"/>
    </row>
    <row r="83" spans="1:13" ht="13.5" thickBot="1" x14ac:dyDescent="0.25">
      <c r="A83" s="407" t="s">
        <v>156</v>
      </c>
      <c r="B83" s="408"/>
    </row>
    <row r="84" spans="1:13" ht="12.75" thickBot="1" x14ac:dyDescent="0.25">
      <c r="A84" s="415" t="s">
        <v>157</v>
      </c>
      <c r="B84" s="416"/>
    </row>
    <row r="85" spans="1:13" x14ac:dyDescent="0.2">
      <c r="A85" s="8" t="s">
        <v>158</v>
      </c>
      <c r="B85" s="14">
        <v>17</v>
      </c>
    </row>
    <row r="86" spans="1:13" x14ac:dyDescent="0.2">
      <c r="A86" s="6" t="s">
        <v>159</v>
      </c>
      <c r="B86" s="13">
        <v>17</v>
      </c>
    </row>
    <row r="87" spans="1:13" x14ac:dyDescent="0.2">
      <c r="A87" s="6" t="s">
        <v>160</v>
      </c>
      <c r="B87" s="12">
        <v>5</v>
      </c>
    </row>
    <row r="88" spans="1:13" x14ac:dyDescent="0.2">
      <c r="A88" s="6" t="s">
        <v>161</v>
      </c>
      <c r="B88" s="12">
        <v>8</v>
      </c>
    </row>
    <row r="89" spans="1:13" x14ac:dyDescent="0.2">
      <c r="A89" s="6" t="s">
        <v>162</v>
      </c>
      <c r="B89" s="12">
        <v>13</v>
      </c>
    </row>
    <row r="90" spans="1:13" x14ac:dyDescent="0.2">
      <c r="A90" s="6" t="s">
        <v>163</v>
      </c>
      <c r="B90" s="12">
        <v>17</v>
      </c>
    </row>
    <row r="91" spans="1:13" x14ac:dyDescent="0.2">
      <c r="A91" s="6" t="s">
        <v>164</v>
      </c>
      <c r="B91" s="12">
        <v>12</v>
      </c>
    </row>
    <row r="92" spans="1:13" x14ac:dyDescent="0.2">
      <c r="A92" s="6" t="s">
        <v>165</v>
      </c>
      <c r="B92" s="12">
        <v>3</v>
      </c>
    </row>
    <row r="93" spans="1:13" x14ac:dyDescent="0.2">
      <c r="A93" s="6" t="s">
        <v>166</v>
      </c>
      <c r="B93" s="12">
        <v>3</v>
      </c>
    </row>
    <row r="94" spans="1:13" ht="12.75" thickBot="1" x14ac:dyDescent="0.25">
      <c r="A94" s="4" t="s">
        <v>167</v>
      </c>
      <c r="B94" s="11">
        <v>13</v>
      </c>
    </row>
    <row r="95" spans="1:13" ht="12.75" thickBot="1" x14ac:dyDescent="0.25"/>
    <row r="96" spans="1:13" ht="13.5" thickBot="1" x14ac:dyDescent="0.25">
      <c r="A96" s="407" t="s">
        <v>168</v>
      </c>
      <c r="B96" s="408"/>
    </row>
    <row r="97" spans="1:14" x14ac:dyDescent="0.2">
      <c r="A97" s="116" t="s">
        <v>169</v>
      </c>
      <c r="B97" s="117"/>
      <c r="C97" s="117"/>
      <c r="D97" s="117"/>
      <c r="E97" s="117"/>
      <c r="F97" s="117"/>
      <c r="G97" s="117"/>
      <c r="H97" s="117"/>
      <c r="I97" s="117"/>
      <c r="J97" s="117"/>
      <c r="K97" s="117"/>
      <c r="L97" s="117"/>
      <c r="M97" s="7"/>
      <c r="N97" s="7"/>
    </row>
    <row r="98" spans="1:14" ht="12.75" thickBot="1" x14ac:dyDescent="0.25">
      <c r="A98" s="118" t="s">
        <v>171</v>
      </c>
      <c r="B98" s="119" t="s">
        <v>170</v>
      </c>
      <c r="C98" s="119" t="s">
        <v>170</v>
      </c>
      <c r="D98" s="119"/>
      <c r="E98" s="119"/>
      <c r="F98" s="119"/>
      <c r="G98" s="119" t="s">
        <v>170</v>
      </c>
      <c r="H98" s="119" t="s">
        <v>170</v>
      </c>
      <c r="I98" s="119" t="s">
        <v>170</v>
      </c>
      <c r="J98" s="119"/>
      <c r="K98" s="119"/>
      <c r="L98" s="119"/>
      <c r="M98" s="3"/>
      <c r="N98" s="3"/>
    </row>
    <row r="99" spans="1:14" ht="12.75" thickBot="1" x14ac:dyDescent="0.25"/>
    <row r="100" spans="1:14" x14ac:dyDescent="0.2">
      <c r="A100" s="216" t="s">
        <v>172</v>
      </c>
      <c r="B100" s="400" t="s">
        <v>173</v>
      </c>
      <c r="C100" s="400"/>
      <c r="D100" s="401" t="s">
        <v>174</v>
      </c>
      <c r="E100" s="401"/>
      <c r="F100" s="402" t="s">
        <v>175</v>
      </c>
      <c r="G100" s="403"/>
      <c r="I100" s="217" t="s">
        <v>176</v>
      </c>
    </row>
    <row r="101" spans="1:14" x14ac:dyDescent="0.2">
      <c r="A101" s="181" t="s">
        <v>177</v>
      </c>
      <c r="B101" s="182"/>
      <c r="C101" s="182"/>
      <c r="D101" s="182"/>
      <c r="E101" s="182"/>
      <c r="F101" s="182"/>
      <c r="G101" s="183"/>
      <c r="I101" s="218" t="s">
        <v>44</v>
      </c>
    </row>
    <row r="102" spans="1:14" x14ac:dyDescent="0.2">
      <c r="A102" s="184" t="s">
        <v>178</v>
      </c>
      <c r="B102" s="185">
        <v>12</v>
      </c>
      <c r="C102" s="185">
        <v>12</v>
      </c>
      <c r="D102" s="186">
        <v>11</v>
      </c>
      <c r="E102" s="186">
        <v>9</v>
      </c>
      <c r="F102" s="187">
        <v>8</v>
      </c>
      <c r="G102" s="188">
        <v>0</v>
      </c>
    </row>
    <row r="103" spans="1:14" x14ac:dyDescent="0.2">
      <c r="A103" s="184" t="s">
        <v>179</v>
      </c>
      <c r="B103" s="185">
        <v>12</v>
      </c>
      <c r="C103" s="185">
        <v>9</v>
      </c>
      <c r="D103" s="186">
        <v>8</v>
      </c>
      <c r="E103" s="186">
        <v>7</v>
      </c>
      <c r="F103" s="187">
        <v>6</v>
      </c>
      <c r="G103" s="188">
        <v>0</v>
      </c>
    </row>
    <row r="104" spans="1:14" x14ac:dyDescent="0.2">
      <c r="A104" s="181" t="s">
        <v>126</v>
      </c>
      <c r="B104" s="189"/>
      <c r="C104" s="190"/>
      <c r="D104" s="190"/>
      <c r="E104" s="190"/>
      <c r="F104" s="190"/>
      <c r="G104" s="191"/>
    </row>
    <row r="105" spans="1:14" x14ac:dyDescent="0.2">
      <c r="A105" s="329" t="s">
        <v>180</v>
      </c>
      <c r="B105" s="192">
        <v>12</v>
      </c>
      <c r="C105" s="185">
        <v>7</v>
      </c>
      <c r="D105" s="186">
        <v>6</v>
      </c>
      <c r="E105" s="186">
        <v>5</v>
      </c>
      <c r="F105" s="187">
        <v>4</v>
      </c>
      <c r="G105" s="193">
        <v>0</v>
      </c>
    </row>
    <row r="106" spans="1:14" x14ac:dyDescent="0.2">
      <c r="A106" s="329" t="s">
        <v>181</v>
      </c>
      <c r="B106" s="185">
        <v>12</v>
      </c>
      <c r="C106" s="185">
        <v>2</v>
      </c>
      <c r="D106" s="186">
        <v>1</v>
      </c>
      <c r="E106" s="186">
        <v>1</v>
      </c>
      <c r="F106" s="187">
        <v>0</v>
      </c>
      <c r="G106" s="188">
        <v>0</v>
      </c>
    </row>
    <row r="107" spans="1:14" x14ac:dyDescent="0.2">
      <c r="A107" s="329" t="s">
        <v>182</v>
      </c>
      <c r="B107" s="185">
        <v>12</v>
      </c>
      <c r="C107" s="185">
        <v>4</v>
      </c>
      <c r="D107" s="186">
        <v>3</v>
      </c>
      <c r="E107" s="186"/>
      <c r="F107" s="187">
        <v>2</v>
      </c>
      <c r="G107" s="188">
        <v>0</v>
      </c>
    </row>
    <row r="108" spans="1:14" x14ac:dyDescent="0.2">
      <c r="A108" s="329" t="s">
        <v>183</v>
      </c>
      <c r="B108" s="185">
        <v>12</v>
      </c>
      <c r="C108" s="185">
        <v>7</v>
      </c>
      <c r="D108" s="186">
        <v>6</v>
      </c>
      <c r="E108" s="186">
        <v>5</v>
      </c>
      <c r="F108" s="187">
        <v>4</v>
      </c>
      <c r="G108" s="188">
        <v>0</v>
      </c>
    </row>
    <row r="109" spans="1:14" x14ac:dyDescent="0.2">
      <c r="A109" s="329" t="s">
        <v>184</v>
      </c>
      <c r="B109" s="185">
        <v>12</v>
      </c>
      <c r="C109" s="185">
        <v>7</v>
      </c>
      <c r="D109" s="186">
        <v>6</v>
      </c>
      <c r="E109" s="186">
        <v>5</v>
      </c>
      <c r="F109" s="187">
        <v>4</v>
      </c>
      <c r="G109" s="188">
        <v>0</v>
      </c>
    </row>
    <row r="110" spans="1:14" x14ac:dyDescent="0.2">
      <c r="A110" s="329" t="s">
        <v>185</v>
      </c>
      <c r="B110" s="185">
        <v>12</v>
      </c>
      <c r="C110" s="185">
        <v>7</v>
      </c>
      <c r="D110" s="186">
        <v>6</v>
      </c>
      <c r="E110" s="186">
        <v>5</v>
      </c>
      <c r="F110" s="187">
        <v>4</v>
      </c>
      <c r="G110" s="188">
        <v>0</v>
      </c>
    </row>
    <row r="111" spans="1:14" x14ac:dyDescent="0.2">
      <c r="A111" s="329" t="s">
        <v>186</v>
      </c>
      <c r="B111" s="185">
        <v>12</v>
      </c>
      <c r="C111" s="185">
        <v>9</v>
      </c>
      <c r="D111" s="186">
        <v>8</v>
      </c>
      <c r="E111" s="186">
        <v>3</v>
      </c>
      <c r="F111" s="187">
        <v>2</v>
      </c>
      <c r="G111" s="188">
        <v>0</v>
      </c>
    </row>
    <row r="112" spans="1:14" x14ac:dyDescent="0.2">
      <c r="A112" s="329" t="s">
        <v>187</v>
      </c>
      <c r="B112" s="185">
        <v>12</v>
      </c>
      <c r="C112" s="185">
        <v>7</v>
      </c>
      <c r="D112" s="186">
        <v>6</v>
      </c>
      <c r="E112" s="186">
        <v>5</v>
      </c>
      <c r="F112" s="187">
        <v>3</v>
      </c>
      <c r="G112" s="188">
        <v>0</v>
      </c>
    </row>
    <row r="113" spans="1:7" x14ac:dyDescent="0.2">
      <c r="A113" s="331" t="s">
        <v>188</v>
      </c>
      <c r="B113" s="185">
        <v>12</v>
      </c>
      <c r="C113" s="185">
        <v>9</v>
      </c>
      <c r="D113" s="186">
        <v>8</v>
      </c>
      <c r="E113" s="186">
        <v>3</v>
      </c>
      <c r="F113" s="187">
        <v>2</v>
      </c>
      <c r="G113" s="188">
        <v>0</v>
      </c>
    </row>
    <row r="114" spans="1:7" x14ac:dyDescent="0.2">
      <c r="A114" s="332" t="s">
        <v>189</v>
      </c>
      <c r="B114" s="185">
        <v>12</v>
      </c>
      <c r="C114" s="185">
        <v>9</v>
      </c>
      <c r="D114" s="186">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94">
        <v>8</v>
      </c>
      <c r="C117" s="194">
        <v>6</v>
      </c>
      <c r="D117" s="195">
        <v>5</v>
      </c>
      <c r="E117" s="195">
        <v>3</v>
      </c>
      <c r="F117" s="196">
        <v>2</v>
      </c>
      <c r="G117" s="197">
        <v>0</v>
      </c>
    </row>
    <row r="118" spans="1:7" x14ac:dyDescent="0.2">
      <c r="A118" s="184" t="s">
        <v>190</v>
      </c>
      <c r="B118" s="194">
        <v>4</v>
      </c>
      <c r="C118" s="194">
        <v>4</v>
      </c>
      <c r="D118" s="195">
        <v>3</v>
      </c>
      <c r="E118" s="195">
        <v>2</v>
      </c>
      <c r="F118" s="196">
        <v>1</v>
      </c>
      <c r="G118" s="197">
        <v>0</v>
      </c>
    </row>
    <row r="119" spans="1:7" ht="12.75" thickBot="1" x14ac:dyDescent="0.25">
      <c r="A119" s="198" t="s">
        <v>191</v>
      </c>
      <c r="B119" s="199">
        <v>4</v>
      </c>
      <c r="C119" s="199">
        <v>3</v>
      </c>
      <c r="D119" s="200">
        <v>2</v>
      </c>
      <c r="E119" s="200">
        <v>2</v>
      </c>
      <c r="F119" s="201">
        <v>1</v>
      </c>
      <c r="G119"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3">A40</f>
        <v>Ready FA-18 E-F HARM Support Mission Systems (D)</v>
      </c>
      <c r="B125" s="336">
        <f>HLOOKUP($B$122,'FA-18EF Mission System Summary'!$B$1:$F$12,4,FALSE)</f>
        <v>0.16086486486486484</v>
      </c>
    </row>
    <row r="126" spans="1:7" x14ac:dyDescent="0.2">
      <c r="A126" s="335" t="str">
        <f t="shared" si="33"/>
        <v>Ready FA-18 E-F Missile Launch Mission Systems (E)</v>
      </c>
      <c r="B126" s="336">
        <f>HLOOKUP($B$122,'FA-18EF Mission System Summary'!$B$1:$F$12,5,FALSE)</f>
        <v>0.40079279279279273</v>
      </c>
    </row>
    <row r="127" spans="1:7" x14ac:dyDescent="0.2">
      <c r="A127" s="335" t="str">
        <f t="shared" si="33"/>
        <v>Ready FA-18 E-F Survivability Mission Systems (F)</v>
      </c>
      <c r="B127" s="336">
        <f>HLOOKUP($B$122,'FA-18EF Mission System Summary'!$B$1:$F$12,6,FALSE)</f>
        <v>0.68338738738738725</v>
      </c>
    </row>
    <row r="128" spans="1:7" x14ac:dyDescent="0.2">
      <c r="A128" s="335" t="str">
        <f t="shared" si="33"/>
        <v>Ready FA-18 E-F Lethality Mission Systems (G)</v>
      </c>
      <c r="B128" s="336">
        <f>HLOOKUP($B$122,'FA-18EF Mission System Summary'!$B$1:$F$12,7,FALSE)</f>
        <v>0.69506306306306287</v>
      </c>
    </row>
    <row r="129" spans="1:2" x14ac:dyDescent="0.2">
      <c r="A129" s="335" t="str">
        <f t="shared" si="33"/>
        <v>Ready FA-18 E-F Combat Communications Mission Systems (H)</v>
      </c>
      <c r="B129" s="336">
        <f>HLOOKUP($B$122,'FA-18EF Mission System Summary'!$B$1:$F$12,8,FALSE)</f>
        <v>0.69506306306306287</v>
      </c>
    </row>
    <row r="130" spans="1:2" x14ac:dyDescent="0.2">
      <c r="A130" s="335" t="str">
        <f t="shared" si="33"/>
        <v>Ready FA-18 E-F Air to Air Refueling Mission Systems (I)</v>
      </c>
      <c r="B130" s="336">
        <f>HLOOKUP($B$122,'FA-18EF Mission System Summary'!$B$1:$F$12,9,FALSE)</f>
        <v>0.35228828828828823</v>
      </c>
    </row>
    <row r="131" spans="1:2" x14ac:dyDescent="0.2">
      <c r="A131" s="335" t="str">
        <f t="shared" si="33"/>
        <v>Ready FA-18 E-F Tactical Navigation Mission Systems (J)</v>
      </c>
      <c r="B131" s="336">
        <f>HLOOKUP($B$122,'FA-18EF Mission System Summary'!$B$1:$F$12,10,FALSE)</f>
        <v>0.74241441441441436</v>
      </c>
    </row>
    <row r="132" spans="1:2" x14ac:dyDescent="0.2">
      <c r="A132" s="335" t="str">
        <f t="shared" si="33"/>
        <v>Ready FA-18 E-F Shipboard Mission Systems (K)</v>
      </c>
      <c r="B132" s="336">
        <f>HLOOKUP($B$122,'FA-18EF Mission System Summary'!$B$1:$F$12,11,FALSE)</f>
        <v>0.3286126126126126</v>
      </c>
    </row>
    <row r="133" spans="1:2" x14ac:dyDescent="0.2">
      <c r="A133" s="335" t="str">
        <f t="shared" si="33"/>
        <v>Ready FA-18 E-F IMC Flight Mission Systems (L)</v>
      </c>
      <c r="B133" s="336">
        <f>HLOOKUP($B$122,'FA-18EF Mission System Summary'!$B$1:$F$12,12,FALSE)</f>
        <v>1</v>
      </c>
    </row>
  </sheetData>
  <mergeCells count="14">
    <mergeCell ref="B100:C100"/>
    <mergeCell ref="D100:E100"/>
    <mergeCell ref="F100:G100"/>
    <mergeCell ref="A1:G1"/>
    <mergeCell ref="K6:M6"/>
    <mergeCell ref="B16:C16"/>
    <mergeCell ref="D16:F16"/>
    <mergeCell ref="G16:I16"/>
    <mergeCell ref="K16:M16"/>
    <mergeCell ref="M1:P1"/>
    <mergeCell ref="A96:B96"/>
    <mergeCell ref="A73:N73"/>
    <mergeCell ref="A83:B83"/>
    <mergeCell ref="A84:B84"/>
  </mergeCells>
  <conditionalFormatting sqref="C118:C119 C115">
    <cfRule type="cellIs" dxfId="156" priority="42" operator="equal">
      <formula>B115</formula>
    </cfRule>
  </conditionalFormatting>
  <conditionalFormatting sqref="D118:E119 D115:E115">
    <cfRule type="cellIs" dxfId="155" priority="45" operator="equal">
      <formula>C115</formula>
    </cfRule>
  </conditionalFormatting>
  <conditionalFormatting sqref="F118:F119 F115">
    <cfRule type="cellIs" dxfId="154" priority="43" operator="equal">
      <formula>E115</formula>
    </cfRule>
    <cfRule type="cellIs" dxfId="153" priority="44" operator="equal">
      <formula>G115</formula>
    </cfRule>
  </conditionalFormatting>
  <conditionalFormatting sqref="F102">
    <cfRule type="cellIs" dxfId="152" priority="40" operator="equal">
      <formula>E102</formula>
    </cfRule>
  </conditionalFormatting>
  <conditionalFormatting sqref="E102">
    <cfRule type="cellIs" dxfId="151" priority="39" operator="equal">
      <formula>D102</formula>
    </cfRule>
  </conditionalFormatting>
  <conditionalFormatting sqref="F102">
    <cfRule type="cellIs" dxfId="150" priority="36" operator="equal">
      <formula>E102</formula>
    </cfRule>
  </conditionalFormatting>
  <conditionalFormatting sqref="C102">
    <cfRule type="cellIs" dxfId="149" priority="37" operator="equal">
      <formula>B102</formula>
    </cfRule>
  </conditionalFormatting>
  <conditionalFormatting sqref="E102">
    <cfRule type="cellIs" dxfId="148" priority="35" operator="equal">
      <formula>D102</formula>
    </cfRule>
  </conditionalFormatting>
  <conditionalFormatting sqref="F102">
    <cfRule type="cellIs" dxfId="147" priority="34" operator="equal">
      <formula>E102</formula>
    </cfRule>
  </conditionalFormatting>
  <conditionalFormatting sqref="C102">
    <cfRule type="cellIs" dxfId="146" priority="33" operator="equal">
      <formula>B102</formula>
    </cfRule>
  </conditionalFormatting>
  <conditionalFormatting sqref="D102">
    <cfRule type="cellIs" dxfId="145" priority="32" operator="equal">
      <formula>C102</formula>
    </cfRule>
  </conditionalFormatting>
  <conditionalFormatting sqref="E102">
    <cfRule type="cellIs" dxfId="144" priority="31" operator="equal">
      <formula>D102</formula>
    </cfRule>
  </conditionalFormatting>
  <conditionalFormatting sqref="C102">
    <cfRule type="cellIs" dxfId="143" priority="29" operator="equal">
      <formula>B102</formula>
    </cfRule>
  </conditionalFormatting>
  <conditionalFormatting sqref="D102:E102">
    <cfRule type="cellIs" dxfId="142" priority="41" operator="equal">
      <formula>C102</formula>
    </cfRule>
  </conditionalFormatting>
  <conditionalFormatting sqref="D102">
    <cfRule type="cellIs" dxfId="141" priority="46" operator="equal">
      <formula>C102</formula>
    </cfRule>
  </conditionalFormatting>
  <conditionalFormatting sqref="C116:C117">
    <cfRule type="cellIs" dxfId="140" priority="25" operator="equal">
      <formula>B116</formula>
    </cfRule>
  </conditionalFormatting>
  <conditionalFormatting sqref="D116:E117">
    <cfRule type="cellIs" dxfId="139" priority="28" operator="equal">
      <formula>C116</formula>
    </cfRule>
  </conditionalFormatting>
  <conditionalFormatting sqref="F116:F117">
    <cfRule type="cellIs" dxfId="138" priority="26" operator="equal">
      <formula>E116</formula>
    </cfRule>
    <cfRule type="cellIs" dxfId="137" priority="27" operator="equal">
      <formula>G116</formula>
    </cfRule>
  </conditionalFormatting>
  <conditionalFormatting sqref="C103:C104">
    <cfRule type="cellIs" dxfId="136" priority="8" operator="equal">
      <formula>B103</formula>
    </cfRule>
  </conditionalFormatting>
  <conditionalFormatting sqref="D103:E104">
    <cfRule type="cellIs" dxfId="135" priority="14" operator="equal">
      <formula>C103</formula>
    </cfRule>
  </conditionalFormatting>
  <conditionalFormatting sqref="F103:F104">
    <cfRule type="cellIs" dxfId="134" priority="9" operator="equal">
      <formula>E103</formula>
    </cfRule>
    <cfRule type="cellIs" dxfId="133" priority="12" operator="equal">
      <formula>G103</formula>
    </cfRule>
  </conditionalFormatting>
  <conditionalFormatting sqref="E103">
    <cfRule type="cellIs" dxfId="132" priority="13" operator="equal">
      <formula>D103</formula>
    </cfRule>
  </conditionalFormatting>
  <conditionalFormatting sqref="E103">
    <cfRule type="cellIs" dxfId="131" priority="11" operator="equal">
      <formula>D103</formula>
    </cfRule>
  </conditionalFormatting>
  <conditionalFormatting sqref="E103">
    <cfRule type="cellIs" dxfId="130" priority="10" operator="equal">
      <formula>D103</formula>
    </cfRule>
  </conditionalFormatting>
  <conditionalFormatting sqref="D106:D114">
    <cfRule type="cellIs" dxfId="129" priority="5" operator="equal">
      <formula>C106</formula>
    </cfRule>
  </conditionalFormatting>
  <conditionalFormatting sqref="F106:F114">
    <cfRule type="cellIs" dxfId="128" priority="4" operator="equal">
      <formula>G106</formula>
    </cfRule>
    <cfRule type="cellIs" dxfId="127" priority="6" operator="equal">
      <formula>E106</formula>
    </cfRule>
  </conditionalFormatting>
  <conditionalFormatting sqref="C105:C114">
    <cfRule type="cellIs" dxfId="126" priority="3" operator="equal">
      <formula>B105</formula>
    </cfRule>
  </conditionalFormatting>
  <conditionalFormatting sqref="D105:E105 E106:E114">
    <cfRule type="cellIs" dxfId="125" priority="1" operator="equal">
      <formula>C105</formula>
    </cfRule>
  </conditionalFormatting>
  <conditionalFormatting sqref="F105">
    <cfRule type="cellIs" dxfId="124" priority="2" operator="equal">
      <formula>G105</formula>
    </cfRule>
    <cfRule type="cellIs" dxfId="123" priority="7" operator="equal">
      <formula>E105</formula>
    </cfRule>
  </conditionalFormatting>
  <hyperlinks>
    <hyperlink ref="I100" location="'VFA (12E) FDNF (4 ARS) DRRS'!A1" display="Top" xr:uid="{00000000-0004-0000-1000-000000000000}"/>
    <hyperlink ref="H2" location="'VFA (12E) FDNF (4 ARS) DRRS'!A119" display="AMFOM" xr:uid="{00000000-0004-0000-1000-000001000000}"/>
    <hyperlink ref="I101" location="Inventory!A1" display="Inventory" xr:uid="{00000000-0004-0000-1000-000002000000}"/>
    <hyperlink ref="H1" location="Inventory!A1" display="Inventory" xr:uid="{00000000-0004-0000-10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E133"/>
  <sheetViews>
    <sheetView showGridLines="0" topLeftCell="A25" zoomScaleNormal="100" zoomScaleSheetLayoutView="100" workbookViewId="0">
      <selection activeCell="B39" sqref="B39:N48"/>
    </sheetView>
  </sheetViews>
  <sheetFormatPr defaultColWidth="9.140625" defaultRowHeight="12" x14ac:dyDescent="0.2"/>
  <cols>
    <col min="1" max="1" width="51.5703125" style="1" bestFit="1" customWidth="1"/>
    <col min="2" max="29" width="5.7109375" style="1" customWidth="1"/>
    <col min="30" max="30" width="7" style="1" bestFit="1" customWidth="1"/>
    <col min="31" max="16384" width="9.140625" style="1"/>
  </cols>
  <sheetData>
    <row r="1" spans="1:30" s="86" customFormat="1" ht="18.75" x14ac:dyDescent="0.3">
      <c r="A1" s="418" t="s">
        <v>216</v>
      </c>
      <c r="B1" s="418"/>
      <c r="C1" s="418"/>
      <c r="D1" s="418"/>
      <c r="E1" s="418"/>
      <c r="F1" s="418"/>
      <c r="G1" s="418"/>
      <c r="H1" s="304" t="s">
        <v>44</v>
      </c>
      <c r="I1" s="104"/>
      <c r="L1" s="148" t="s">
        <v>45</v>
      </c>
      <c r="M1" s="404">
        <v>44835</v>
      </c>
      <c r="N1" s="405"/>
      <c r="O1" s="406"/>
      <c r="P1" s="406"/>
      <c r="AC1" s="104" t="s">
        <v>46</v>
      </c>
      <c r="AD1" s="104">
        <v>9.16</v>
      </c>
    </row>
    <row r="2" spans="1:30" s="76" customFormat="1" ht="12.75" x14ac:dyDescent="0.2">
      <c r="A2" s="80" t="s">
        <v>47</v>
      </c>
      <c r="B2" s="91">
        <v>12</v>
      </c>
      <c r="C2" s="88"/>
      <c r="D2" s="77"/>
      <c r="E2" s="77"/>
      <c r="F2" s="77"/>
      <c r="H2" s="305" t="s">
        <v>3</v>
      </c>
    </row>
    <row r="3" spans="1:30" s="76" customFormat="1" ht="11.25" x14ac:dyDescent="0.2">
      <c r="A3" s="80" t="s">
        <v>48</v>
      </c>
      <c r="B3" s="92">
        <f>B4/B2</f>
        <v>1.4166666666666667</v>
      </c>
      <c r="C3" s="88"/>
      <c r="D3" s="77"/>
      <c r="I3" s="77"/>
      <c r="J3" s="77"/>
      <c r="K3" s="77"/>
      <c r="N3" s="108"/>
    </row>
    <row r="4" spans="1:30" s="76" customFormat="1" ht="11.25" x14ac:dyDescent="0.2">
      <c r="A4" s="80" t="s">
        <v>49</v>
      </c>
      <c r="B4" s="91">
        <v>17</v>
      </c>
      <c r="C4" s="88"/>
      <c r="D4" s="77"/>
      <c r="E4" s="77"/>
      <c r="F4" s="77"/>
      <c r="G4" s="77"/>
      <c r="H4" s="77"/>
      <c r="I4" s="77"/>
      <c r="J4" s="77"/>
      <c r="K4" s="77"/>
      <c r="N4" s="108"/>
    </row>
    <row r="5" spans="1:30" s="76" customFormat="1" ht="11.25" x14ac:dyDescent="0.2">
      <c r="A5" s="80" t="s">
        <v>50</v>
      </c>
      <c r="B5" s="93">
        <v>1.5</v>
      </c>
      <c r="C5" s="89"/>
      <c r="D5" s="77"/>
      <c r="E5" s="77"/>
      <c r="F5" s="77"/>
      <c r="G5" s="77"/>
      <c r="H5" s="77"/>
      <c r="I5" s="77"/>
      <c r="J5" s="77"/>
      <c r="K5" s="77"/>
      <c r="N5" s="108"/>
    </row>
    <row r="6" spans="1:30" s="76" customFormat="1" ht="11.25" x14ac:dyDescent="0.2">
      <c r="A6" s="84" t="s">
        <v>51</v>
      </c>
      <c r="B6" s="93">
        <v>27</v>
      </c>
      <c r="C6" s="89"/>
      <c r="D6" s="77"/>
      <c r="E6" s="77"/>
      <c r="F6" s="77"/>
      <c r="G6" s="77"/>
      <c r="H6" s="77"/>
      <c r="I6" s="77"/>
      <c r="J6" s="77"/>
      <c r="K6" s="421"/>
      <c r="L6" s="421"/>
      <c r="M6" s="421"/>
      <c r="N6" s="108"/>
    </row>
    <row r="7" spans="1:30" s="76" customFormat="1" ht="11.25" x14ac:dyDescent="0.2">
      <c r="A7" s="80" t="s">
        <v>52</v>
      </c>
      <c r="B7" s="93">
        <f>B6*B4</f>
        <v>459</v>
      </c>
      <c r="C7" s="90"/>
      <c r="E7" s="77"/>
      <c r="F7" s="77"/>
      <c r="G7" s="77"/>
      <c r="H7" s="77"/>
      <c r="I7" s="77"/>
      <c r="J7" s="77"/>
      <c r="K7" s="77"/>
      <c r="L7" s="77"/>
      <c r="M7" s="77"/>
      <c r="N7" s="108"/>
    </row>
    <row r="8" spans="1:30" s="76" customFormat="1" ht="11.25" x14ac:dyDescent="0.2">
      <c r="A8" s="80" t="s">
        <v>53</v>
      </c>
      <c r="B8" s="91">
        <f>B7/B5</f>
        <v>306</v>
      </c>
      <c r="C8" s="88"/>
      <c r="E8" s="77"/>
      <c r="F8" s="77"/>
      <c r="G8" s="77"/>
      <c r="H8" s="77"/>
      <c r="I8" s="77"/>
      <c r="J8" s="77"/>
      <c r="K8" s="77"/>
      <c r="L8" s="77"/>
      <c r="M8" s="77"/>
      <c r="N8" s="108"/>
    </row>
    <row r="9" spans="1:30" s="76" customFormat="1" ht="11.25" x14ac:dyDescent="0.2">
      <c r="A9" s="80" t="s">
        <v>54</v>
      </c>
      <c r="B9" s="93">
        <f>B4*C9</f>
        <v>17</v>
      </c>
      <c r="C9" s="88">
        <v>1</v>
      </c>
      <c r="D9" s="76" t="s">
        <v>55</v>
      </c>
      <c r="E9" s="77"/>
      <c r="F9" s="77"/>
      <c r="G9" s="79" t="s">
        <v>56</v>
      </c>
      <c r="H9" s="101">
        <v>0.4</v>
      </c>
      <c r="I9" s="77"/>
      <c r="J9" s="77"/>
      <c r="K9" s="77"/>
      <c r="L9" s="77"/>
      <c r="M9" s="77"/>
      <c r="N9" s="108"/>
    </row>
    <row r="10" spans="1:30" s="76" customFormat="1" ht="11.25" x14ac:dyDescent="0.2">
      <c r="A10" s="80" t="s">
        <v>57</v>
      </c>
      <c r="B10" s="93">
        <f>B4*C10</f>
        <v>17</v>
      </c>
      <c r="C10" s="88">
        <v>1</v>
      </c>
      <c r="D10" s="76" t="s">
        <v>55</v>
      </c>
      <c r="E10" s="77"/>
      <c r="F10" s="77"/>
      <c r="G10" s="100" t="s">
        <v>58</v>
      </c>
      <c r="H10" s="101">
        <v>0.28000000000000003</v>
      </c>
      <c r="I10" s="77"/>
      <c r="J10" s="77"/>
      <c r="K10" s="77"/>
      <c r="L10" s="77"/>
      <c r="M10" s="77"/>
    </row>
    <row r="11" spans="1:30" s="76" customFormat="1" ht="11.25" x14ac:dyDescent="0.2">
      <c r="A11" s="80" t="s">
        <v>59</v>
      </c>
      <c r="B11" s="76">
        <f>C11*B4</f>
        <v>34</v>
      </c>
      <c r="C11" s="82">
        <v>2</v>
      </c>
      <c r="D11" s="78" t="s">
        <v>55</v>
      </c>
      <c r="E11" s="77"/>
      <c r="F11" s="77"/>
      <c r="G11" s="100"/>
      <c r="H11" s="101"/>
      <c r="I11" s="77"/>
      <c r="J11" s="77"/>
      <c r="K11" s="77"/>
      <c r="L11" s="77"/>
      <c r="M11" s="77"/>
    </row>
    <row r="12" spans="1:30" s="76" customFormat="1" ht="11.25" x14ac:dyDescent="0.2">
      <c r="C12" s="78"/>
      <c r="D12" s="78"/>
      <c r="E12" s="78"/>
      <c r="F12" s="77"/>
      <c r="G12" s="77"/>
      <c r="H12" s="77"/>
      <c r="I12" s="77"/>
      <c r="J12" s="77"/>
      <c r="K12" s="77"/>
      <c r="L12" s="77"/>
      <c r="M12" s="77"/>
    </row>
    <row r="13" spans="1:30" s="73" customFormat="1" ht="59.25" customHeight="1" x14ac:dyDescent="0.2">
      <c r="A13" s="54" t="s">
        <v>60</v>
      </c>
      <c r="B13" s="94" t="s">
        <v>66</v>
      </c>
      <c r="C13" s="94" t="s">
        <v>66</v>
      </c>
      <c r="D13" s="94" t="s">
        <v>103</v>
      </c>
      <c r="E13" s="94" t="s">
        <v>103</v>
      </c>
      <c r="F13" s="94" t="s">
        <v>103</v>
      </c>
      <c r="G13" s="94" t="s">
        <v>66</v>
      </c>
      <c r="H13" s="94" t="s">
        <v>66</v>
      </c>
      <c r="I13" s="94" t="s">
        <v>66</v>
      </c>
      <c r="J13" s="94" t="s">
        <v>103</v>
      </c>
      <c r="K13" s="94" t="s">
        <v>103</v>
      </c>
      <c r="L13" s="94" t="s">
        <v>103</v>
      </c>
      <c r="M13" s="349" t="s">
        <v>103</v>
      </c>
      <c r="N13" s="74" t="s">
        <v>67</v>
      </c>
    </row>
    <row r="14" spans="1:30" s="71" customFormat="1" x14ac:dyDescent="0.2">
      <c r="A14" s="54" t="s">
        <v>68</v>
      </c>
      <c r="B14" s="95" t="s">
        <v>85</v>
      </c>
      <c r="C14" s="95" t="s">
        <v>86</v>
      </c>
      <c r="D14" s="95" t="s">
        <v>71</v>
      </c>
      <c r="E14" s="95" t="s">
        <v>72</v>
      </c>
      <c r="F14" s="95" t="s">
        <v>210</v>
      </c>
      <c r="G14" s="95" t="s">
        <v>87</v>
      </c>
      <c r="H14" s="95" t="s">
        <v>88</v>
      </c>
      <c r="I14" s="95" t="s">
        <v>89</v>
      </c>
      <c r="J14" s="95" t="s">
        <v>211</v>
      </c>
      <c r="K14" s="95" t="s">
        <v>212</v>
      </c>
      <c r="L14" s="95" t="s">
        <v>79</v>
      </c>
      <c r="M14" s="350" t="s">
        <v>213</v>
      </c>
      <c r="N14" s="72" t="s">
        <v>96</v>
      </c>
    </row>
    <row r="15" spans="1:30" s="71" customFormat="1" x14ac:dyDescent="0.2">
      <c r="A15" s="54" t="s">
        <v>97</v>
      </c>
      <c r="B15" s="95">
        <v>1</v>
      </c>
      <c r="C15" s="95">
        <v>2</v>
      </c>
      <c r="D15" s="95">
        <v>3</v>
      </c>
      <c r="E15" s="95">
        <v>4</v>
      </c>
      <c r="F15" s="95">
        <v>5</v>
      </c>
      <c r="G15" s="95">
        <v>6</v>
      </c>
      <c r="H15" s="95">
        <v>7</v>
      </c>
      <c r="I15" s="95">
        <v>8</v>
      </c>
      <c r="J15" s="95">
        <v>9</v>
      </c>
      <c r="K15" s="95">
        <v>10</v>
      </c>
      <c r="L15" s="95">
        <v>11</v>
      </c>
      <c r="M15" s="350">
        <v>12</v>
      </c>
      <c r="N15" s="72">
        <v>28</v>
      </c>
    </row>
    <row r="16" spans="1:30" x14ac:dyDescent="0.2">
      <c r="A16" s="54" t="s">
        <v>98</v>
      </c>
      <c r="B16" s="424" t="s">
        <v>66</v>
      </c>
      <c r="C16" s="425"/>
      <c r="D16" s="424" t="s">
        <v>103</v>
      </c>
      <c r="E16" s="426"/>
      <c r="F16" s="425"/>
      <c r="G16" s="424" t="s">
        <v>66</v>
      </c>
      <c r="H16" s="426"/>
      <c r="I16" s="425"/>
      <c r="J16" s="397" t="s">
        <v>103</v>
      </c>
      <c r="K16" s="424" t="s">
        <v>214</v>
      </c>
      <c r="L16" s="426"/>
      <c r="M16" s="426"/>
      <c r="N16" s="72" t="s">
        <v>104</v>
      </c>
    </row>
    <row r="17" spans="1:14" ht="12.75" x14ac:dyDescent="0.2">
      <c r="A17" s="144" t="s">
        <v>105</v>
      </c>
      <c r="B17" s="70"/>
      <c r="C17" s="69"/>
      <c r="D17" s="69"/>
      <c r="E17" s="69"/>
      <c r="F17" s="69"/>
      <c r="G17" s="69"/>
      <c r="H17" s="69"/>
      <c r="I17" s="69"/>
      <c r="J17" s="69"/>
      <c r="K17" s="69"/>
      <c r="L17" s="69"/>
      <c r="M17" s="69"/>
      <c r="N17" s="36"/>
    </row>
    <row r="18" spans="1:14" x14ac:dyDescent="0.2">
      <c r="A18" s="142" t="s">
        <v>106</v>
      </c>
      <c r="B18" s="50">
        <f>IF(B76&lt;80,B77,MIN(B76,80))</f>
        <v>80</v>
      </c>
      <c r="C18" s="50">
        <f t="shared" ref="C18:N18" si="0">IF(C76&lt;80,C77,MIN(C76,80))</f>
        <v>80</v>
      </c>
      <c r="D18" s="50">
        <f t="shared" si="0"/>
        <v>80</v>
      </c>
      <c r="E18" s="50">
        <f t="shared" si="0"/>
        <v>80</v>
      </c>
      <c r="F18" s="50">
        <f t="shared" si="0"/>
        <v>80</v>
      </c>
      <c r="G18" s="50">
        <f t="shared" si="0"/>
        <v>80</v>
      </c>
      <c r="H18" s="50">
        <f t="shared" si="0"/>
        <v>80</v>
      </c>
      <c r="I18" s="50">
        <f t="shared" si="0"/>
        <v>80</v>
      </c>
      <c r="J18" s="50">
        <f t="shared" si="0"/>
        <v>80</v>
      </c>
      <c r="K18" s="50">
        <f t="shared" si="0"/>
        <v>80</v>
      </c>
      <c r="L18" s="50">
        <f t="shared" si="0"/>
        <v>80</v>
      </c>
      <c r="M18" s="49">
        <f t="shared" si="0"/>
        <v>80</v>
      </c>
      <c r="N18" s="50">
        <f t="shared" si="0"/>
        <v>25.098281988201322</v>
      </c>
    </row>
    <row r="19" spans="1:14" x14ac:dyDescent="0.2">
      <c r="A19" s="36" t="s">
        <v>107</v>
      </c>
      <c r="B19" s="172">
        <v>0.8</v>
      </c>
      <c r="C19" s="172">
        <v>0.8</v>
      </c>
      <c r="D19" s="172">
        <v>0.6</v>
      </c>
      <c r="E19" s="172">
        <v>0.75</v>
      </c>
      <c r="F19" s="172">
        <v>0.75</v>
      </c>
      <c r="G19" s="172">
        <v>0.8</v>
      </c>
      <c r="H19" s="172">
        <v>0.8</v>
      </c>
      <c r="I19" s="172">
        <v>0.8</v>
      </c>
      <c r="J19" s="172">
        <v>0.6</v>
      </c>
      <c r="K19" s="172">
        <v>0.75</v>
      </c>
      <c r="L19" s="172">
        <v>0.75</v>
      </c>
      <c r="M19" s="173">
        <v>0.75</v>
      </c>
      <c r="N19" s="56">
        <v>0.4</v>
      </c>
    </row>
    <row r="20" spans="1:14" x14ac:dyDescent="0.2">
      <c r="A20" s="171" t="s">
        <v>108</v>
      </c>
      <c r="B20" s="55"/>
      <c r="C20" s="176"/>
      <c r="D20" s="176"/>
      <c r="E20" s="176"/>
      <c r="F20" s="176"/>
      <c r="G20" s="176"/>
      <c r="H20" s="176"/>
      <c r="I20" s="176"/>
      <c r="J20" s="176"/>
      <c r="K20" s="176"/>
      <c r="L20" s="176"/>
      <c r="M20" s="176"/>
      <c r="N20" s="56"/>
    </row>
    <row r="21" spans="1:14" s="64" customFormat="1" x14ac:dyDescent="0.2">
      <c r="A21" s="51" t="s">
        <v>109</v>
      </c>
      <c r="B21" s="174">
        <f t="shared" ref="B21:N21" si="1">B19*$B$8</f>
        <v>244.8</v>
      </c>
      <c r="C21" s="174">
        <f t="shared" si="1"/>
        <v>244.8</v>
      </c>
      <c r="D21" s="174">
        <f t="shared" si="1"/>
        <v>183.6</v>
      </c>
      <c r="E21" s="174">
        <f t="shared" si="1"/>
        <v>229.5</v>
      </c>
      <c r="F21" s="174">
        <f t="shared" si="1"/>
        <v>229.5</v>
      </c>
      <c r="G21" s="174">
        <f t="shared" si="1"/>
        <v>244.8</v>
      </c>
      <c r="H21" s="174">
        <f t="shared" si="1"/>
        <v>244.8</v>
      </c>
      <c r="I21" s="174">
        <f t="shared" si="1"/>
        <v>244.8</v>
      </c>
      <c r="J21" s="174">
        <f t="shared" si="1"/>
        <v>183.6</v>
      </c>
      <c r="K21" s="174">
        <f t="shared" si="1"/>
        <v>229.5</v>
      </c>
      <c r="L21" s="174">
        <f t="shared" si="1"/>
        <v>229.5</v>
      </c>
      <c r="M21" s="175">
        <f t="shared" si="1"/>
        <v>229.5</v>
      </c>
      <c r="N21" s="65">
        <f t="shared" si="1"/>
        <v>122.4</v>
      </c>
    </row>
    <row r="22" spans="1:14" s="15" customFormat="1" x14ac:dyDescent="0.2">
      <c r="A22" s="51" t="s">
        <v>110</v>
      </c>
      <c r="B22" s="63">
        <f t="shared" ref="B22:N22" si="2">B21*$B$5</f>
        <v>367.20000000000005</v>
      </c>
      <c r="C22" s="63">
        <f t="shared" si="2"/>
        <v>367.20000000000005</v>
      </c>
      <c r="D22" s="63">
        <f t="shared" si="2"/>
        <v>275.39999999999998</v>
      </c>
      <c r="E22" s="63">
        <f t="shared" si="2"/>
        <v>344.25</v>
      </c>
      <c r="F22" s="63">
        <f t="shared" si="2"/>
        <v>344.25</v>
      </c>
      <c r="G22" s="63">
        <f t="shared" si="2"/>
        <v>367.20000000000005</v>
      </c>
      <c r="H22" s="63">
        <f t="shared" si="2"/>
        <v>367.20000000000005</v>
      </c>
      <c r="I22" s="63">
        <f t="shared" si="2"/>
        <v>367.20000000000005</v>
      </c>
      <c r="J22" s="63">
        <f t="shared" si="2"/>
        <v>275.39999999999998</v>
      </c>
      <c r="K22" s="63">
        <f t="shared" si="2"/>
        <v>344.25</v>
      </c>
      <c r="L22" s="63">
        <f t="shared" si="2"/>
        <v>344.25</v>
      </c>
      <c r="M22" s="62">
        <f t="shared" si="2"/>
        <v>344.25</v>
      </c>
      <c r="N22" s="63">
        <f t="shared" si="2"/>
        <v>183.60000000000002</v>
      </c>
    </row>
    <row r="23" spans="1:14" s="15" customFormat="1" x14ac:dyDescent="0.2">
      <c r="A23" s="51" t="s">
        <v>111</v>
      </c>
      <c r="B23" s="143">
        <f>$B$9</f>
        <v>17</v>
      </c>
      <c r="C23" s="143">
        <f t="shared" ref="C23:N23" si="3">$B$9</f>
        <v>17</v>
      </c>
      <c r="D23" s="143">
        <f t="shared" si="3"/>
        <v>17</v>
      </c>
      <c r="E23" s="143">
        <f t="shared" si="3"/>
        <v>17</v>
      </c>
      <c r="F23" s="143">
        <f t="shared" si="3"/>
        <v>17</v>
      </c>
      <c r="G23" s="143">
        <f t="shared" si="3"/>
        <v>17</v>
      </c>
      <c r="H23" s="143">
        <f t="shared" si="3"/>
        <v>17</v>
      </c>
      <c r="I23" s="143">
        <f t="shared" si="3"/>
        <v>17</v>
      </c>
      <c r="J23" s="143">
        <f t="shared" si="3"/>
        <v>17</v>
      </c>
      <c r="K23" s="143">
        <f t="shared" si="3"/>
        <v>17</v>
      </c>
      <c r="L23" s="143">
        <f t="shared" si="3"/>
        <v>17</v>
      </c>
      <c r="M23" s="147">
        <f t="shared" si="3"/>
        <v>17</v>
      </c>
      <c r="N23" s="143">
        <f t="shared" si="3"/>
        <v>17</v>
      </c>
    </row>
    <row r="24" spans="1:14" s="15" customFormat="1" x14ac:dyDescent="0.2">
      <c r="A24" s="51" t="s">
        <v>112</v>
      </c>
      <c r="B24" s="143">
        <f t="shared" ref="B24:N24" si="4">IF(ISBLANK(B98),0,$B$10)</f>
        <v>17</v>
      </c>
      <c r="C24" s="143">
        <f t="shared" si="4"/>
        <v>17</v>
      </c>
      <c r="D24" s="143">
        <f t="shared" si="4"/>
        <v>0</v>
      </c>
      <c r="E24" s="143">
        <f t="shared" si="4"/>
        <v>0</v>
      </c>
      <c r="F24" s="143">
        <f t="shared" si="4"/>
        <v>0</v>
      </c>
      <c r="G24" s="143">
        <f t="shared" si="4"/>
        <v>17</v>
      </c>
      <c r="H24" s="143">
        <f t="shared" si="4"/>
        <v>17</v>
      </c>
      <c r="I24" s="143">
        <f t="shared" si="4"/>
        <v>17</v>
      </c>
      <c r="J24" s="143">
        <f t="shared" si="4"/>
        <v>0</v>
      </c>
      <c r="K24" s="143">
        <f t="shared" si="4"/>
        <v>0</v>
      </c>
      <c r="L24" s="143">
        <f t="shared" si="4"/>
        <v>0</v>
      </c>
      <c r="M24" s="147">
        <f t="shared" si="4"/>
        <v>0</v>
      </c>
      <c r="N24" s="143">
        <f t="shared" si="4"/>
        <v>0</v>
      </c>
    </row>
    <row r="25" spans="1:14" s="15" customFormat="1" x14ac:dyDescent="0.2">
      <c r="A25" s="51" t="s">
        <v>113</v>
      </c>
      <c r="B25" s="63">
        <f>B21*$B$5+SUM(B23:B24)</f>
        <v>401.20000000000005</v>
      </c>
      <c r="C25" s="63">
        <f t="shared" ref="C25:M25" si="5">C21*$B$5+SUM(C23:C24)</f>
        <v>401.20000000000005</v>
      </c>
      <c r="D25" s="63">
        <f t="shared" si="5"/>
        <v>292.39999999999998</v>
      </c>
      <c r="E25" s="63">
        <f t="shared" si="5"/>
        <v>361.25</v>
      </c>
      <c r="F25" s="63">
        <f t="shared" si="5"/>
        <v>361.25</v>
      </c>
      <c r="G25" s="63">
        <f t="shared" si="5"/>
        <v>401.20000000000005</v>
      </c>
      <c r="H25" s="63">
        <f t="shared" si="5"/>
        <v>401.20000000000005</v>
      </c>
      <c r="I25" s="63">
        <f t="shared" si="5"/>
        <v>401.20000000000005</v>
      </c>
      <c r="J25" s="63">
        <f t="shared" si="5"/>
        <v>292.39999999999998</v>
      </c>
      <c r="K25" s="63">
        <f t="shared" si="5"/>
        <v>361.25</v>
      </c>
      <c r="L25" s="63">
        <f t="shared" si="5"/>
        <v>361.25</v>
      </c>
      <c r="M25" s="62">
        <f t="shared" si="5"/>
        <v>361.25</v>
      </c>
      <c r="N25" s="63">
        <f>N21*$B$5+SUM(N23:N24)</f>
        <v>200.60000000000002</v>
      </c>
    </row>
    <row r="26" spans="1:14" s="15" customFormat="1" x14ac:dyDescent="0.2">
      <c r="A26" s="40" t="s">
        <v>114</v>
      </c>
      <c r="B26" s="60">
        <f t="shared" ref="B26:N26" si="6">-IF(ISBLANK(B97),0,MIN(B$22*$H$10,B$22-$B$7*$H$9))</f>
        <v>0</v>
      </c>
      <c r="C26" s="60">
        <f t="shared" si="6"/>
        <v>0</v>
      </c>
      <c r="D26" s="60">
        <f t="shared" si="6"/>
        <v>0</v>
      </c>
      <c r="E26" s="60">
        <f t="shared" si="6"/>
        <v>0</v>
      </c>
      <c r="F26" s="60">
        <f t="shared" si="6"/>
        <v>0</v>
      </c>
      <c r="G26" s="60">
        <f t="shared" si="6"/>
        <v>0</v>
      </c>
      <c r="H26" s="60">
        <f t="shared" si="6"/>
        <v>0</v>
      </c>
      <c r="I26" s="60">
        <f t="shared" si="6"/>
        <v>0</v>
      </c>
      <c r="J26" s="60">
        <f t="shared" si="6"/>
        <v>0</v>
      </c>
      <c r="K26" s="60">
        <f t="shared" si="6"/>
        <v>0</v>
      </c>
      <c r="L26" s="60">
        <f t="shared" si="6"/>
        <v>0</v>
      </c>
      <c r="M26" s="59">
        <f t="shared" si="6"/>
        <v>0</v>
      </c>
      <c r="N26" s="63">
        <f t="shared" si="6"/>
        <v>0</v>
      </c>
    </row>
    <row r="27" spans="1:14" s="15" customFormat="1" x14ac:dyDescent="0.2">
      <c r="A27" s="51" t="s">
        <v>115</v>
      </c>
      <c r="B27" s="60">
        <f t="shared" ref="B27:M27" si="7">SUM(B25:B26)</f>
        <v>401.20000000000005</v>
      </c>
      <c r="C27" s="60">
        <f t="shared" si="7"/>
        <v>401.20000000000005</v>
      </c>
      <c r="D27" s="60">
        <f t="shared" si="7"/>
        <v>292.39999999999998</v>
      </c>
      <c r="E27" s="60">
        <f t="shared" si="7"/>
        <v>361.25</v>
      </c>
      <c r="F27" s="60">
        <f t="shared" si="7"/>
        <v>361.25</v>
      </c>
      <c r="G27" s="60">
        <f t="shared" si="7"/>
        <v>401.20000000000005</v>
      </c>
      <c r="H27" s="60">
        <f t="shared" si="7"/>
        <v>401.20000000000005</v>
      </c>
      <c r="I27" s="60">
        <f t="shared" si="7"/>
        <v>401.20000000000005</v>
      </c>
      <c r="J27" s="60">
        <f t="shared" si="7"/>
        <v>292.39999999999998</v>
      </c>
      <c r="K27" s="60">
        <f t="shared" si="7"/>
        <v>361.25</v>
      </c>
      <c r="L27" s="60">
        <f t="shared" si="7"/>
        <v>361.25</v>
      </c>
      <c r="M27" s="59">
        <f t="shared" si="7"/>
        <v>361.25</v>
      </c>
      <c r="N27" s="63">
        <f>SUM(N25:N26)</f>
        <v>200.60000000000002</v>
      </c>
    </row>
    <row r="28" spans="1:14" s="15" customFormat="1" x14ac:dyDescent="0.2">
      <c r="A28" s="40" t="s">
        <v>116</v>
      </c>
      <c r="B28" s="60">
        <f>AVERAGE(L22:M22,B22)</f>
        <v>351.90000000000003</v>
      </c>
      <c r="C28" s="60">
        <f>AVERAGE(M22,B22:C22)</f>
        <v>359.55</v>
      </c>
      <c r="D28" s="60">
        <f t="shared" ref="D28:M28" si="8">AVERAGE(B22:D22)</f>
        <v>336.6</v>
      </c>
      <c r="E28" s="60">
        <f t="shared" si="8"/>
        <v>328.95</v>
      </c>
      <c r="F28" s="60">
        <f t="shared" si="8"/>
        <v>321.3</v>
      </c>
      <c r="G28" s="60">
        <f t="shared" si="8"/>
        <v>351.90000000000003</v>
      </c>
      <c r="H28" s="60">
        <f t="shared" si="8"/>
        <v>359.55</v>
      </c>
      <c r="I28" s="60">
        <f t="shared" si="8"/>
        <v>367.20000000000005</v>
      </c>
      <c r="J28" s="60">
        <f t="shared" si="8"/>
        <v>336.6</v>
      </c>
      <c r="K28" s="60">
        <f t="shared" si="8"/>
        <v>328.95</v>
      </c>
      <c r="L28" s="60">
        <f t="shared" si="8"/>
        <v>321.3</v>
      </c>
      <c r="M28" s="59">
        <f t="shared" si="8"/>
        <v>344.25</v>
      </c>
      <c r="N28" s="63">
        <f>SUM(N25:N26)</f>
        <v>200.60000000000002</v>
      </c>
    </row>
    <row r="29" spans="1:14" s="15" customFormat="1" x14ac:dyDescent="0.2">
      <c r="A29" s="170" t="s">
        <v>117</v>
      </c>
      <c r="B29" s="59"/>
      <c r="C29" s="168"/>
      <c r="D29" s="168"/>
      <c r="E29" s="168"/>
      <c r="F29" s="168"/>
      <c r="G29" s="168"/>
      <c r="H29" s="168"/>
      <c r="I29" s="168"/>
      <c r="J29" s="168"/>
      <c r="K29" s="168"/>
      <c r="L29" s="168"/>
      <c r="M29" s="168"/>
      <c r="N29" s="63"/>
    </row>
    <row r="30" spans="1:14" s="15" customFormat="1" x14ac:dyDescent="0.2">
      <c r="A30" s="40" t="s">
        <v>118</v>
      </c>
      <c r="B30" s="60">
        <f t="shared" ref="B30:N30" si="9">IF(ISBLANK(B97),0,$B$11)</f>
        <v>0</v>
      </c>
      <c r="C30" s="60">
        <f t="shared" si="9"/>
        <v>0</v>
      </c>
      <c r="D30" s="60">
        <f t="shared" si="9"/>
        <v>0</v>
      </c>
      <c r="E30" s="60">
        <f t="shared" si="9"/>
        <v>0</v>
      </c>
      <c r="F30" s="60">
        <f t="shared" si="9"/>
        <v>0</v>
      </c>
      <c r="G30" s="60">
        <f t="shared" si="9"/>
        <v>0</v>
      </c>
      <c r="H30" s="60">
        <f t="shared" si="9"/>
        <v>0</v>
      </c>
      <c r="I30" s="60">
        <f t="shared" si="9"/>
        <v>0</v>
      </c>
      <c r="J30" s="60">
        <f t="shared" si="9"/>
        <v>0</v>
      </c>
      <c r="K30" s="60">
        <f t="shared" si="9"/>
        <v>0</v>
      </c>
      <c r="L30" s="60">
        <f t="shared" si="9"/>
        <v>0</v>
      </c>
      <c r="M30" s="59">
        <f t="shared" si="9"/>
        <v>0</v>
      </c>
      <c r="N30" s="63">
        <f t="shared" si="9"/>
        <v>0</v>
      </c>
    </row>
    <row r="31" spans="1:14" s="15" customFormat="1" ht="12.75" x14ac:dyDescent="0.2">
      <c r="A31" s="39" t="s">
        <v>119</v>
      </c>
      <c r="B31" s="58"/>
      <c r="C31" s="57"/>
      <c r="D31" s="57"/>
      <c r="E31" s="57"/>
      <c r="F31" s="57"/>
      <c r="G31" s="57"/>
      <c r="H31" s="57"/>
      <c r="I31" s="57"/>
      <c r="J31" s="57"/>
      <c r="K31" s="57"/>
      <c r="L31" s="57"/>
      <c r="M31" s="57"/>
      <c r="N31" s="51"/>
    </row>
    <row r="32" spans="1:14" s="15" customFormat="1" x14ac:dyDescent="0.2">
      <c r="A32" s="54" t="s">
        <v>120</v>
      </c>
      <c r="B32" s="56">
        <v>1</v>
      </c>
      <c r="C32" s="56">
        <v>1</v>
      </c>
      <c r="D32" s="56">
        <v>1</v>
      </c>
      <c r="E32" s="56">
        <v>1</v>
      </c>
      <c r="F32" s="56">
        <v>1</v>
      </c>
      <c r="G32" s="56">
        <v>1</v>
      </c>
      <c r="H32" s="56">
        <v>1</v>
      </c>
      <c r="I32" s="56">
        <v>1</v>
      </c>
      <c r="J32" s="56">
        <v>1</v>
      </c>
      <c r="K32" s="56">
        <v>1</v>
      </c>
      <c r="L32" s="56">
        <v>1</v>
      </c>
      <c r="M32" s="55">
        <v>1</v>
      </c>
      <c r="N32" s="56">
        <v>1</v>
      </c>
    </row>
    <row r="33" spans="1:31" s="15" customFormat="1" x14ac:dyDescent="0.2">
      <c r="A33" s="54" t="s">
        <v>121</v>
      </c>
      <c r="B33" s="53">
        <v>0.8</v>
      </c>
      <c r="C33" s="53">
        <v>0.8</v>
      </c>
      <c r="D33" s="53">
        <v>0.8</v>
      </c>
      <c r="E33" s="53">
        <v>0.8</v>
      </c>
      <c r="F33" s="53">
        <v>0.8</v>
      </c>
      <c r="G33" s="53">
        <v>0.8</v>
      </c>
      <c r="H33" s="53">
        <v>0.8</v>
      </c>
      <c r="I33" s="53">
        <v>0.8</v>
      </c>
      <c r="J33" s="53">
        <v>0.8</v>
      </c>
      <c r="K33" s="53">
        <v>0.8</v>
      </c>
      <c r="L33" s="53">
        <v>0.8</v>
      </c>
      <c r="M33" s="351">
        <v>0.8</v>
      </c>
      <c r="N33" s="53">
        <v>0.8</v>
      </c>
    </row>
    <row r="34" spans="1:31" s="15" customFormat="1" x14ac:dyDescent="0.2">
      <c r="A34" s="54" t="s">
        <v>122</v>
      </c>
      <c r="B34" s="53">
        <f>((B36*$B$123)/$B$2)</f>
        <v>0.64999399399399393</v>
      </c>
      <c r="C34" s="53">
        <f t="shared" ref="C34:N34" si="10">((C36*$B$123)/$B$2)</f>
        <v>0.64999399399399393</v>
      </c>
      <c r="D34" s="53">
        <f t="shared" si="10"/>
        <v>0.64999399399399393</v>
      </c>
      <c r="E34" s="53">
        <f t="shared" si="10"/>
        <v>0.64999399399399393</v>
      </c>
      <c r="F34" s="53">
        <f t="shared" si="10"/>
        <v>0.64999399399399393</v>
      </c>
      <c r="G34" s="53">
        <f t="shared" si="10"/>
        <v>0.64999399399399393</v>
      </c>
      <c r="H34" s="53">
        <f t="shared" si="10"/>
        <v>0.64999399399399393</v>
      </c>
      <c r="I34" s="53">
        <f t="shared" si="10"/>
        <v>0.64999399399399393</v>
      </c>
      <c r="J34" s="53">
        <f t="shared" si="10"/>
        <v>0.64999399399399393</v>
      </c>
      <c r="K34" s="53">
        <f t="shared" si="10"/>
        <v>0.64999399399399393</v>
      </c>
      <c r="L34" s="53">
        <f t="shared" si="10"/>
        <v>0.64999399399399393</v>
      </c>
      <c r="M34" s="53">
        <f t="shared" si="10"/>
        <v>0.64999399399399393</v>
      </c>
      <c r="N34" s="53">
        <f t="shared" si="10"/>
        <v>0.64999399399399393</v>
      </c>
    </row>
    <row r="35" spans="1:31" s="15" customFormat="1" x14ac:dyDescent="0.2">
      <c r="A35" s="51" t="s">
        <v>123</v>
      </c>
      <c r="B35" s="50">
        <f t="shared" ref="B35:N35" si="11">ROUND($B$2*B$32,2)</f>
        <v>12</v>
      </c>
      <c r="C35" s="50">
        <f t="shared" si="11"/>
        <v>12</v>
      </c>
      <c r="D35" s="50">
        <f t="shared" si="11"/>
        <v>12</v>
      </c>
      <c r="E35" s="50">
        <f t="shared" si="11"/>
        <v>12</v>
      </c>
      <c r="F35" s="50">
        <f t="shared" si="11"/>
        <v>12</v>
      </c>
      <c r="G35" s="50">
        <f t="shared" si="11"/>
        <v>12</v>
      </c>
      <c r="H35" s="50">
        <f t="shared" si="11"/>
        <v>12</v>
      </c>
      <c r="I35" s="50">
        <f t="shared" si="11"/>
        <v>12</v>
      </c>
      <c r="J35" s="50">
        <f t="shared" si="11"/>
        <v>12</v>
      </c>
      <c r="K35" s="50">
        <f t="shared" si="11"/>
        <v>12</v>
      </c>
      <c r="L35" s="50">
        <f t="shared" si="11"/>
        <v>12</v>
      </c>
      <c r="M35" s="49">
        <f t="shared" si="11"/>
        <v>12</v>
      </c>
      <c r="N35" s="50">
        <f t="shared" si="11"/>
        <v>12</v>
      </c>
    </row>
    <row r="36" spans="1:31" x14ac:dyDescent="0.2">
      <c r="A36" s="51" t="s">
        <v>124</v>
      </c>
      <c r="B36" s="50">
        <f t="shared" ref="B36:N36" si="12">ROUND($B$2*B$33,2)</f>
        <v>9.6</v>
      </c>
      <c r="C36" s="50">
        <f t="shared" si="12"/>
        <v>9.6</v>
      </c>
      <c r="D36" s="50">
        <f t="shared" si="12"/>
        <v>9.6</v>
      </c>
      <c r="E36" s="50">
        <f t="shared" si="12"/>
        <v>9.6</v>
      </c>
      <c r="F36" s="50">
        <f t="shared" si="12"/>
        <v>9.6</v>
      </c>
      <c r="G36" s="50">
        <f t="shared" si="12"/>
        <v>9.6</v>
      </c>
      <c r="H36" s="50">
        <f t="shared" si="12"/>
        <v>9.6</v>
      </c>
      <c r="I36" s="50">
        <f t="shared" si="12"/>
        <v>9.6</v>
      </c>
      <c r="J36" s="50">
        <f t="shared" si="12"/>
        <v>9.6</v>
      </c>
      <c r="K36" s="50">
        <f t="shared" si="12"/>
        <v>9.6</v>
      </c>
      <c r="L36" s="50">
        <f t="shared" si="12"/>
        <v>9.6</v>
      </c>
      <c r="M36" s="49">
        <f t="shared" si="12"/>
        <v>9.6</v>
      </c>
      <c r="N36" s="50">
        <f t="shared" si="12"/>
        <v>9.6</v>
      </c>
    </row>
    <row r="37" spans="1:31" x14ac:dyDescent="0.2">
      <c r="A37" s="337" t="s">
        <v>125</v>
      </c>
      <c r="B37" s="353">
        <f>B34*$B$2</f>
        <v>7.7999279279279268</v>
      </c>
      <c r="C37" s="353">
        <f t="shared" ref="C37:N37" si="13">C34*$B$2</f>
        <v>7.7999279279279268</v>
      </c>
      <c r="D37" s="353">
        <f t="shared" si="13"/>
        <v>7.7999279279279268</v>
      </c>
      <c r="E37" s="353">
        <f t="shared" si="13"/>
        <v>7.7999279279279268</v>
      </c>
      <c r="F37" s="353">
        <f t="shared" si="13"/>
        <v>7.7999279279279268</v>
      </c>
      <c r="G37" s="353">
        <f t="shared" si="13"/>
        <v>7.7999279279279268</v>
      </c>
      <c r="H37" s="353">
        <f t="shared" si="13"/>
        <v>7.7999279279279268</v>
      </c>
      <c r="I37" s="353">
        <f t="shared" si="13"/>
        <v>7.7999279279279268</v>
      </c>
      <c r="J37" s="353">
        <f t="shared" si="13"/>
        <v>7.7999279279279268</v>
      </c>
      <c r="K37" s="353">
        <f t="shared" si="13"/>
        <v>7.7999279279279268</v>
      </c>
      <c r="L37" s="353">
        <f t="shared" si="13"/>
        <v>7.7999279279279268</v>
      </c>
      <c r="M37" s="353">
        <f t="shared" si="13"/>
        <v>7.7999279279279268</v>
      </c>
      <c r="N37" s="353">
        <f t="shared" si="13"/>
        <v>7.7999279279279268</v>
      </c>
    </row>
    <row r="38" spans="1:31" s="264" customFormat="1" ht="12.75" x14ac:dyDescent="0.2">
      <c r="A38" s="261" t="s">
        <v>126</v>
      </c>
      <c r="B38" s="262"/>
      <c r="C38" s="263"/>
      <c r="D38" s="263"/>
      <c r="E38" s="263"/>
      <c r="F38" s="263"/>
      <c r="G38" s="263"/>
      <c r="H38" s="263"/>
      <c r="I38" s="263"/>
      <c r="J38" s="263"/>
      <c r="K38" s="263"/>
      <c r="L38" s="263"/>
      <c r="M38" s="263"/>
      <c r="N38" s="263"/>
      <c r="O38" s="275"/>
      <c r="P38" s="275"/>
      <c r="Q38" s="275"/>
      <c r="R38" s="275"/>
      <c r="S38" s="275"/>
      <c r="T38" s="275"/>
      <c r="U38" s="275"/>
      <c r="V38" s="275"/>
      <c r="W38" s="275"/>
      <c r="X38" s="275"/>
      <c r="Y38" s="275"/>
      <c r="Z38" s="275"/>
      <c r="AA38" s="275"/>
      <c r="AB38" s="275"/>
      <c r="AC38" s="276"/>
      <c r="AD38" s="272"/>
      <c r="AE38" s="272"/>
    </row>
    <row r="39" spans="1:31" s="264" customFormat="1" ht="12.75" x14ac:dyDescent="0.2">
      <c r="A39" s="326" t="s">
        <v>127</v>
      </c>
      <c r="B39" s="314">
        <f>B$36*$B124</f>
        <v>6.6726054054054034</v>
      </c>
      <c r="C39" s="314">
        <f t="shared" ref="C39:N39" si="14">C$36*$B124</f>
        <v>6.6726054054054034</v>
      </c>
      <c r="D39" s="314">
        <f t="shared" si="14"/>
        <v>6.6726054054054034</v>
      </c>
      <c r="E39" s="314">
        <f t="shared" si="14"/>
        <v>6.6726054054054034</v>
      </c>
      <c r="F39" s="314">
        <f t="shared" si="14"/>
        <v>6.6726054054054034</v>
      </c>
      <c r="G39" s="314">
        <f t="shared" si="14"/>
        <v>6.6726054054054034</v>
      </c>
      <c r="H39" s="314">
        <f t="shared" si="14"/>
        <v>6.6726054054054034</v>
      </c>
      <c r="I39" s="314">
        <f t="shared" si="14"/>
        <v>6.6726054054054034</v>
      </c>
      <c r="J39" s="314">
        <f t="shared" si="14"/>
        <v>6.6726054054054034</v>
      </c>
      <c r="K39" s="314">
        <f t="shared" si="14"/>
        <v>6.6726054054054034</v>
      </c>
      <c r="L39" s="314">
        <f t="shared" si="14"/>
        <v>6.6726054054054034</v>
      </c>
      <c r="M39" s="314">
        <f t="shared" si="14"/>
        <v>6.6726054054054034</v>
      </c>
      <c r="N39" s="314">
        <f t="shared" si="14"/>
        <v>6.6726054054054034</v>
      </c>
      <c r="O39" s="275"/>
      <c r="P39" s="275"/>
      <c r="Q39" s="275"/>
      <c r="R39" s="275"/>
      <c r="S39" s="275"/>
      <c r="T39" s="275"/>
      <c r="U39" s="275"/>
      <c r="V39" s="275"/>
      <c r="W39" s="275"/>
      <c r="X39" s="275"/>
      <c r="Y39" s="275"/>
      <c r="Z39" s="275"/>
      <c r="AA39" s="275"/>
      <c r="AB39" s="275"/>
      <c r="AC39" s="276"/>
      <c r="AD39" s="272"/>
      <c r="AE39" s="272"/>
    </row>
    <row r="40" spans="1:31" s="264" customFormat="1" ht="12.75" x14ac:dyDescent="0.2">
      <c r="A40" s="326" t="s">
        <v>128</v>
      </c>
      <c r="B40" s="314">
        <f t="shared" ref="B40:N48" si="15">B$36*$B125</f>
        <v>1.5443027027027025</v>
      </c>
      <c r="C40" s="314">
        <f t="shared" si="15"/>
        <v>1.5443027027027025</v>
      </c>
      <c r="D40" s="314">
        <f t="shared" si="15"/>
        <v>1.5443027027027025</v>
      </c>
      <c r="E40" s="314">
        <f t="shared" si="15"/>
        <v>1.5443027027027025</v>
      </c>
      <c r="F40" s="314">
        <f t="shared" si="15"/>
        <v>1.5443027027027025</v>
      </c>
      <c r="G40" s="314">
        <f t="shared" si="15"/>
        <v>1.5443027027027025</v>
      </c>
      <c r="H40" s="314">
        <f t="shared" si="15"/>
        <v>1.5443027027027025</v>
      </c>
      <c r="I40" s="314">
        <f t="shared" si="15"/>
        <v>1.5443027027027025</v>
      </c>
      <c r="J40" s="314">
        <f t="shared" si="15"/>
        <v>1.5443027027027025</v>
      </c>
      <c r="K40" s="314">
        <f t="shared" si="15"/>
        <v>1.5443027027027025</v>
      </c>
      <c r="L40" s="314">
        <f t="shared" si="15"/>
        <v>1.5443027027027025</v>
      </c>
      <c r="M40" s="314">
        <f t="shared" si="15"/>
        <v>1.5443027027027025</v>
      </c>
      <c r="N40" s="314">
        <f t="shared" si="15"/>
        <v>1.5443027027027025</v>
      </c>
      <c r="O40" s="275"/>
      <c r="P40" s="275"/>
      <c r="Q40" s="275"/>
      <c r="R40" s="275"/>
      <c r="S40" s="275"/>
      <c r="T40" s="275"/>
      <c r="U40" s="275"/>
      <c r="V40" s="275"/>
      <c r="W40" s="275"/>
      <c r="X40" s="275"/>
      <c r="Y40" s="275"/>
      <c r="Z40" s="275"/>
      <c r="AA40" s="275"/>
      <c r="AB40" s="275"/>
      <c r="AC40" s="276"/>
      <c r="AD40" s="272"/>
      <c r="AE40" s="272"/>
    </row>
    <row r="41" spans="1:31" s="264" customFormat="1" ht="12.75" x14ac:dyDescent="0.2">
      <c r="A41" s="326" t="s">
        <v>129</v>
      </c>
      <c r="B41" s="314">
        <f t="shared" si="15"/>
        <v>3.84761081081081</v>
      </c>
      <c r="C41" s="314">
        <f t="shared" si="15"/>
        <v>3.84761081081081</v>
      </c>
      <c r="D41" s="314">
        <f t="shared" si="15"/>
        <v>3.84761081081081</v>
      </c>
      <c r="E41" s="314">
        <f t="shared" si="15"/>
        <v>3.84761081081081</v>
      </c>
      <c r="F41" s="314">
        <f t="shared" si="15"/>
        <v>3.84761081081081</v>
      </c>
      <c r="G41" s="314">
        <f t="shared" si="15"/>
        <v>3.84761081081081</v>
      </c>
      <c r="H41" s="314">
        <f t="shared" si="15"/>
        <v>3.84761081081081</v>
      </c>
      <c r="I41" s="314">
        <f t="shared" si="15"/>
        <v>3.84761081081081</v>
      </c>
      <c r="J41" s="314">
        <f t="shared" si="15"/>
        <v>3.84761081081081</v>
      </c>
      <c r="K41" s="314">
        <f t="shared" si="15"/>
        <v>3.84761081081081</v>
      </c>
      <c r="L41" s="314">
        <f t="shared" si="15"/>
        <v>3.84761081081081</v>
      </c>
      <c r="M41" s="314">
        <f t="shared" si="15"/>
        <v>3.84761081081081</v>
      </c>
      <c r="N41" s="314">
        <f t="shared" si="15"/>
        <v>3.84761081081081</v>
      </c>
      <c r="O41" s="275"/>
      <c r="P41" s="275"/>
      <c r="Q41" s="275"/>
      <c r="R41" s="275"/>
      <c r="S41" s="275"/>
      <c r="T41" s="275"/>
      <c r="U41" s="275"/>
      <c r="V41" s="275"/>
      <c r="W41" s="275"/>
      <c r="X41" s="275"/>
      <c r="Y41" s="275"/>
      <c r="Z41" s="275"/>
      <c r="AA41" s="275"/>
      <c r="AB41" s="275"/>
      <c r="AC41" s="276"/>
      <c r="AD41" s="272"/>
      <c r="AE41" s="272"/>
    </row>
    <row r="42" spans="1:31" s="264" customFormat="1" ht="12.75" x14ac:dyDescent="0.2">
      <c r="A42" s="326" t="s">
        <v>130</v>
      </c>
      <c r="B42" s="314">
        <f t="shared" si="15"/>
        <v>6.560518918918917</v>
      </c>
      <c r="C42" s="314">
        <f t="shared" si="15"/>
        <v>6.560518918918917</v>
      </c>
      <c r="D42" s="314">
        <f t="shared" si="15"/>
        <v>6.560518918918917</v>
      </c>
      <c r="E42" s="314">
        <f t="shared" si="15"/>
        <v>6.560518918918917</v>
      </c>
      <c r="F42" s="314">
        <f t="shared" si="15"/>
        <v>6.560518918918917</v>
      </c>
      <c r="G42" s="314">
        <f t="shared" si="15"/>
        <v>6.560518918918917</v>
      </c>
      <c r="H42" s="314">
        <f t="shared" si="15"/>
        <v>6.560518918918917</v>
      </c>
      <c r="I42" s="314">
        <f t="shared" si="15"/>
        <v>6.560518918918917</v>
      </c>
      <c r="J42" s="314">
        <f t="shared" si="15"/>
        <v>6.560518918918917</v>
      </c>
      <c r="K42" s="314">
        <f t="shared" si="15"/>
        <v>6.560518918918917</v>
      </c>
      <c r="L42" s="314">
        <f t="shared" si="15"/>
        <v>6.560518918918917</v>
      </c>
      <c r="M42" s="314">
        <f t="shared" si="15"/>
        <v>6.560518918918917</v>
      </c>
      <c r="N42" s="314">
        <f t="shared" si="15"/>
        <v>6.560518918918917</v>
      </c>
      <c r="O42" s="275"/>
      <c r="P42" s="275"/>
      <c r="Q42" s="275"/>
      <c r="R42" s="275"/>
      <c r="S42" s="275"/>
      <c r="T42" s="275"/>
      <c r="U42" s="275"/>
      <c r="V42" s="275"/>
      <c r="W42" s="275"/>
      <c r="X42" s="275"/>
      <c r="Y42" s="275"/>
      <c r="Z42" s="275"/>
      <c r="AA42" s="275"/>
      <c r="AB42" s="275"/>
      <c r="AC42" s="276"/>
      <c r="AD42" s="272"/>
      <c r="AE42" s="272"/>
    </row>
    <row r="43" spans="1:31" s="264" customFormat="1" ht="12.75" x14ac:dyDescent="0.2">
      <c r="A43" s="326" t="s">
        <v>131</v>
      </c>
      <c r="B43" s="314">
        <f t="shared" si="15"/>
        <v>6.6726054054054034</v>
      </c>
      <c r="C43" s="314">
        <f t="shared" si="15"/>
        <v>6.6726054054054034</v>
      </c>
      <c r="D43" s="314">
        <f t="shared" si="15"/>
        <v>6.6726054054054034</v>
      </c>
      <c r="E43" s="314">
        <f t="shared" si="15"/>
        <v>6.6726054054054034</v>
      </c>
      <c r="F43" s="314">
        <f t="shared" si="15"/>
        <v>6.6726054054054034</v>
      </c>
      <c r="G43" s="314">
        <f t="shared" si="15"/>
        <v>6.6726054054054034</v>
      </c>
      <c r="H43" s="314">
        <f t="shared" si="15"/>
        <v>6.6726054054054034</v>
      </c>
      <c r="I43" s="314">
        <f t="shared" si="15"/>
        <v>6.6726054054054034</v>
      </c>
      <c r="J43" s="314">
        <f t="shared" si="15"/>
        <v>6.6726054054054034</v>
      </c>
      <c r="K43" s="314">
        <f t="shared" si="15"/>
        <v>6.6726054054054034</v>
      </c>
      <c r="L43" s="314">
        <f t="shared" si="15"/>
        <v>6.6726054054054034</v>
      </c>
      <c r="M43" s="314">
        <f t="shared" si="15"/>
        <v>6.6726054054054034</v>
      </c>
      <c r="N43" s="314">
        <f t="shared" si="15"/>
        <v>6.6726054054054034</v>
      </c>
      <c r="O43" s="275"/>
      <c r="P43" s="275"/>
      <c r="Q43" s="275"/>
      <c r="R43" s="275"/>
      <c r="S43" s="275"/>
      <c r="T43" s="275"/>
      <c r="U43" s="275"/>
      <c r="V43" s="275"/>
      <c r="W43" s="275"/>
      <c r="X43" s="275"/>
      <c r="Y43" s="275"/>
      <c r="Z43" s="275"/>
      <c r="AA43" s="275"/>
      <c r="AB43" s="275"/>
      <c r="AC43" s="276"/>
      <c r="AD43" s="272"/>
      <c r="AE43" s="272"/>
    </row>
    <row r="44" spans="1:31" s="264" customFormat="1" ht="12.75" x14ac:dyDescent="0.2">
      <c r="A44" s="326" t="s">
        <v>132</v>
      </c>
      <c r="B44" s="314">
        <f t="shared" si="15"/>
        <v>6.6726054054054034</v>
      </c>
      <c r="C44" s="314">
        <f t="shared" si="15"/>
        <v>6.6726054054054034</v>
      </c>
      <c r="D44" s="314">
        <f t="shared" si="15"/>
        <v>6.6726054054054034</v>
      </c>
      <c r="E44" s="314">
        <f t="shared" si="15"/>
        <v>6.6726054054054034</v>
      </c>
      <c r="F44" s="314">
        <f t="shared" si="15"/>
        <v>6.6726054054054034</v>
      </c>
      <c r="G44" s="314">
        <f t="shared" si="15"/>
        <v>6.6726054054054034</v>
      </c>
      <c r="H44" s="314">
        <f t="shared" si="15"/>
        <v>6.6726054054054034</v>
      </c>
      <c r="I44" s="314">
        <f t="shared" si="15"/>
        <v>6.6726054054054034</v>
      </c>
      <c r="J44" s="314">
        <f t="shared" si="15"/>
        <v>6.6726054054054034</v>
      </c>
      <c r="K44" s="314">
        <f t="shared" si="15"/>
        <v>6.6726054054054034</v>
      </c>
      <c r="L44" s="314">
        <f t="shared" si="15"/>
        <v>6.6726054054054034</v>
      </c>
      <c r="M44" s="314">
        <f t="shared" si="15"/>
        <v>6.6726054054054034</v>
      </c>
      <c r="N44" s="314">
        <f t="shared" si="15"/>
        <v>6.6726054054054034</v>
      </c>
      <c r="O44" s="275"/>
      <c r="P44" s="275"/>
      <c r="Q44" s="275"/>
      <c r="R44" s="275"/>
      <c r="S44" s="275"/>
      <c r="T44" s="275"/>
      <c r="U44" s="275"/>
      <c r="V44" s="275"/>
      <c r="W44" s="275"/>
      <c r="X44" s="275"/>
      <c r="Y44" s="275"/>
      <c r="Z44" s="275"/>
      <c r="AA44" s="275"/>
      <c r="AB44" s="275"/>
      <c r="AC44" s="276"/>
      <c r="AD44" s="272"/>
      <c r="AE44" s="272"/>
    </row>
    <row r="45" spans="1:31" s="264" customFormat="1" ht="12.75" x14ac:dyDescent="0.2">
      <c r="A45" s="326" t="s">
        <v>133</v>
      </c>
      <c r="B45" s="314">
        <f>IF(B$13="Deploy",B$36,B$36*$B130)</f>
        <v>9.6</v>
      </c>
      <c r="C45" s="314">
        <f t="shared" ref="C45:N47" si="16">IF(C$13="Deploy",C$36,C$36*$B130)</f>
        <v>9.6</v>
      </c>
      <c r="D45" s="314">
        <f t="shared" si="16"/>
        <v>3.3819675675675671</v>
      </c>
      <c r="E45" s="314">
        <f t="shared" si="16"/>
        <v>3.3819675675675671</v>
      </c>
      <c r="F45" s="314">
        <f t="shared" si="16"/>
        <v>3.3819675675675671</v>
      </c>
      <c r="G45" s="314">
        <f t="shared" si="16"/>
        <v>9.6</v>
      </c>
      <c r="H45" s="314">
        <f t="shared" si="16"/>
        <v>9.6</v>
      </c>
      <c r="I45" s="314">
        <f t="shared" si="16"/>
        <v>9.6</v>
      </c>
      <c r="J45" s="314">
        <f t="shared" si="16"/>
        <v>3.3819675675675671</v>
      </c>
      <c r="K45" s="314">
        <f t="shared" si="16"/>
        <v>3.3819675675675671</v>
      </c>
      <c r="L45" s="314">
        <f t="shared" si="16"/>
        <v>3.3819675675675671</v>
      </c>
      <c r="M45" s="314">
        <f t="shared" si="16"/>
        <v>3.3819675675675671</v>
      </c>
      <c r="N45" s="314">
        <f t="shared" si="16"/>
        <v>3.3819675675675671</v>
      </c>
      <c r="O45" s="275"/>
      <c r="P45" s="275"/>
      <c r="Q45" s="275"/>
      <c r="R45" s="275"/>
      <c r="S45" s="275"/>
      <c r="T45" s="275"/>
      <c r="U45" s="275"/>
      <c r="V45" s="275"/>
      <c r="W45" s="275"/>
      <c r="X45" s="275"/>
      <c r="Y45" s="275"/>
      <c r="Z45" s="275"/>
      <c r="AA45" s="275"/>
      <c r="AB45" s="275"/>
      <c r="AC45" s="276"/>
      <c r="AD45" s="272"/>
      <c r="AE45" s="272"/>
    </row>
    <row r="46" spans="1:31" s="264" customFormat="1" ht="12.75" x14ac:dyDescent="0.2">
      <c r="A46" s="326" t="s">
        <v>134</v>
      </c>
      <c r="B46" s="314">
        <f t="shared" si="15"/>
        <v>7.1271783783783773</v>
      </c>
      <c r="C46" s="314">
        <f t="shared" si="15"/>
        <v>7.1271783783783773</v>
      </c>
      <c r="D46" s="314">
        <f t="shared" si="15"/>
        <v>7.1271783783783773</v>
      </c>
      <c r="E46" s="314">
        <f t="shared" si="15"/>
        <v>7.1271783783783773</v>
      </c>
      <c r="F46" s="314">
        <f t="shared" si="15"/>
        <v>7.1271783783783773</v>
      </c>
      <c r="G46" s="314">
        <f t="shared" si="15"/>
        <v>7.1271783783783773</v>
      </c>
      <c r="H46" s="314">
        <f t="shared" si="15"/>
        <v>7.1271783783783773</v>
      </c>
      <c r="I46" s="314">
        <f t="shared" si="15"/>
        <v>7.1271783783783773</v>
      </c>
      <c r="J46" s="314">
        <f t="shared" si="15"/>
        <v>7.1271783783783773</v>
      </c>
      <c r="K46" s="314">
        <f t="shared" si="15"/>
        <v>7.1271783783783773</v>
      </c>
      <c r="L46" s="314">
        <f t="shared" si="15"/>
        <v>7.1271783783783773</v>
      </c>
      <c r="M46" s="314">
        <f t="shared" si="15"/>
        <v>7.1271783783783773</v>
      </c>
      <c r="N46" s="314">
        <f t="shared" si="15"/>
        <v>7.1271783783783773</v>
      </c>
      <c r="O46" s="275"/>
      <c r="P46" s="275"/>
      <c r="Q46" s="275"/>
      <c r="R46" s="275"/>
      <c r="S46" s="275"/>
      <c r="T46" s="275"/>
      <c r="U46" s="275"/>
      <c r="V46" s="275"/>
      <c r="W46" s="275"/>
      <c r="X46" s="275"/>
      <c r="Y46" s="275"/>
      <c r="Z46" s="275"/>
      <c r="AA46" s="275"/>
      <c r="AB46" s="275"/>
      <c r="AC46" s="276"/>
      <c r="AD46" s="272"/>
      <c r="AE46" s="272"/>
    </row>
    <row r="47" spans="1:31" s="264" customFormat="1" ht="12.75" x14ac:dyDescent="0.2">
      <c r="A47" s="326" t="s">
        <v>135</v>
      </c>
      <c r="B47" s="314">
        <f>IF(B$13="Deploy",B$36,B$36*$B132)</f>
        <v>9.6</v>
      </c>
      <c r="C47" s="314">
        <f t="shared" si="16"/>
        <v>9.6</v>
      </c>
      <c r="D47" s="314">
        <f t="shared" si="16"/>
        <v>3.154681081081081</v>
      </c>
      <c r="E47" s="314">
        <f t="shared" si="16"/>
        <v>3.154681081081081</v>
      </c>
      <c r="F47" s="314">
        <f t="shared" si="16"/>
        <v>3.154681081081081</v>
      </c>
      <c r="G47" s="314">
        <f t="shared" si="16"/>
        <v>9.6</v>
      </c>
      <c r="H47" s="314">
        <f t="shared" si="16"/>
        <v>9.6</v>
      </c>
      <c r="I47" s="314">
        <f t="shared" si="16"/>
        <v>9.6</v>
      </c>
      <c r="J47" s="314">
        <f t="shared" si="16"/>
        <v>3.154681081081081</v>
      </c>
      <c r="K47" s="314">
        <f t="shared" si="16"/>
        <v>3.154681081081081</v>
      </c>
      <c r="L47" s="314">
        <f t="shared" si="16"/>
        <v>3.154681081081081</v>
      </c>
      <c r="M47" s="314">
        <f t="shared" si="16"/>
        <v>3.154681081081081</v>
      </c>
      <c r="N47" s="314">
        <f t="shared" si="16"/>
        <v>3.154681081081081</v>
      </c>
      <c r="O47" s="275"/>
      <c r="P47" s="275"/>
      <c r="Q47" s="275"/>
      <c r="R47" s="275"/>
      <c r="S47" s="275"/>
      <c r="T47" s="275"/>
      <c r="U47" s="275"/>
      <c r="V47" s="275"/>
      <c r="W47" s="275"/>
      <c r="X47" s="275"/>
      <c r="Y47" s="275"/>
      <c r="Z47" s="275"/>
      <c r="AA47" s="275"/>
      <c r="AB47" s="275"/>
      <c r="AC47" s="276"/>
      <c r="AD47" s="272"/>
      <c r="AE47" s="272"/>
    </row>
    <row r="48" spans="1:31" s="264" customFormat="1" ht="12.75" x14ac:dyDescent="0.2">
      <c r="A48" s="326" t="s">
        <v>136</v>
      </c>
      <c r="B48" s="314">
        <f t="shared" si="15"/>
        <v>9.6</v>
      </c>
      <c r="C48" s="314">
        <f t="shared" si="15"/>
        <v>9.6</v>
      </c>
      <c r="D48" s="314">
        <f t="shared" si="15"/>
        <v>9.6</v>
      </c>
      <c r="E48" s="314">
        <f t="shared" si="15"/>
        <v>9.6</v>
      </c>
      <c r="F48" s="314">
        <f t="shared" si="15"/>
        <v>9.6</v>
      </c>
      <c r="G48" s="314">
        <f t="shared" si="15"/>
        <v>9.6</v>
      </c>
      <c r="H48" s="314">
        <f t="shared" si="15"/>
        <v>9.6</v>
      </c>
      <c r="I48" s="314">
        <f t="shared" si="15"/>
        <v>9.6</v>
      </c>
      <c r="J48" s="314">
        <f t="shared" si="15"/>
        <v>9.6</v>
      </c>
      <c r="K48" s="314">
        <f t="shared" si="15"/>
        <v>9.6</v>
      </c>
      <c r="L48" s="314">
        <f t="shared" si="15"/>
        <v>9.6</v>
      </c>
      <c r="M48" s="314">
        <f t="shared" si="15"/>
        <v>9.6</v>
      </c>
      <c r="N48" s="314">
        <f t="shared" si="15"/>
        <v>9.6</v>
      </c>
      <c r="O48" s="275"/>
      <c r="P48" s="275"/>
      <c r="Q48" s="275"/>
      <c r="R48" s="275"/>
      <c r="S48" s="275"/>
      <c r="T48" s="275"/>
      <c r="U48" s="275"/>
      <c r="V48" s="275"/>
      <c r="W48" s="275"/>
      <c r="X48" s="275"/>
      <c r="Y48" s="275"/>
      <c r="Z48" s="275"/>
      <c r="AA48" s="275"/>
      <c r="AB48" s="275"/>
      <c r="AC48" s="276"/>
      <c r="AD48" s="272"/>
      <c r="AE48" s="272"/>
    </row>
    <row r="49" spans="1:31" s="264" customFormat="1" ht="12.75" x14ac:dyDescent="0.2">
      <c r="A49" s="265" t="s">
        <v>137</v>
      </c>
      <c r="B49" s="266"/>
      <c r="C49" s="267"/>
      <c r="D49" s="267"/>
      <c r="E49" s="267"/>
      <c r="F49" s="267"/>
      <c r="G49" s="267"/>
      <c r="H49" s="267"/>
      <c r="I49" s="267"/>
      <c r="J49" s="268"/>
      <c r="K49" s="268"/>
      <c r="L49" s="267"/>
      <c r="M49" s="267"/>
      <c r="N49" s="346"/>
      <c r="O49" s="277"/>
      <c r="P49" s="278"/>
      <c r="Q49" s="279"/>
      <c r="R49" s="277"/>
      <c r="S49" s="277"/>
      <c r="T49" s="277"/>
      <c r="U49" s="277"/>
      <c r="V49" s="277"/>
      <c r="W49" s="277"/>
      <c r="X49" s="277"/>
      <c r="Y49" s="277"/>
      <c r="Z49" s="277"/>
      <c r="AA49" s="277"/>
      <c r="AB49" s="277"/>
      <c r="AC49" s="277"/>
      <c r="AD49" s="271"/>
      <c r="AE49" s="272"/>
    </row>
    <row r="50" spans="1:31" x14ac:dyDescent="0.2">
      <c r="A50" s="47" t="s">
        <v>138</v>
      </c>
      <c r="B50" s="96">
        <v>9</v>
      </c>
      <c r="C50" s="96">
        <v>9</v>
      </c>
      <c r="D50" s="96">
        <v>9</v>
      </c>
      <c r="E50" s="96">
        <v>9</v>
      </c>
      <c r="F50" s="96">
        <v>9</v>
      </c>
      <c r="G50" s="96">
        <v>9</v>
      </c>
      <c r="H50" s="96">
        <v>9</v>
      </c>
      <c r="I50" s="96">
        <v>9</v>
      </c>
      <c r="J50" s="96">
        <v>9</v>
      </c>
      <c r="K50" s="96">
        <v>9</v>
      </c>
      <c r="L50" s="96">
        <v>9</v>
      </c>
      <c r="M50" s="309">
        <v>9</v>
      </c>
      <c r="N50" s="96">
        <v>9</v>
      </c>
    </row>
    <row r="51" spans="1:31" x14ac:dyDescent="0.2">
      <c r="A51" s="47" t="s">
        <v>139</v>
      </c>
      <c r="B51" s="96">
        <f t="shared" ref="B51:N51" si="17">ROUND(1*B50,2)</f>
        <v>9</v>
      </c>
      <c r="C51" s="96">
        <f t="shared" si="17"/>
        <v>9</v>
      </c>
      <c r="D51" s="96">
        <f t="shared" si="17"/>
        <v>9</v>
      </c>
      <c r="E51" s="96">
        <f t="shared" si="17"/>
        <v>9</v>
      </c>
      <c r="F51" s="96">
        <f t="shared" si="17"/>
        <v>9</v>
      </c>
      <c r="G51" s="96">
        <f t="shared" si="17"/>
        <v>9</v>
      </c>
      <c r="H51" s="96">
        <f t="shared" si="17"/>
        <v>9</v>
      </c>
      <c r="I51" s="96">
        <f t="shared" si="17"/>
        <v>9</v>
      </c>
      <c r="J51" s="96">
        <f t="shared" si="17"/>
        <v>9</v>
      </c>
      <c r="K51" s="96">
        <f t="shared" si="17"/>
        <v>9</v>
      </c>
      <c r="L51" s="96">
        <f t="shared" si="17"/>
        <v>9</v>
      </c>
      <c r="M51" s="309">
        <f t="shared" si="17"/>
        <v>9</v>
      </c>
      <c r="N51" s="96">
        <f t="shared" si="17"/>
        <v>9</v>
      </c>
    </row>
    <row r="52" spans="1:31" s="15" customFormat="1" x14ac:dyDescent="0.2">
      <c r="A52" s="43" t="s">
        <v>140</v>
      </c>
      <c r="B52" s="98">
        <v>0</v>
      </c>
      <c r="C52" s="98">
        <v>0</v>
      </c>
      <c r="D52" s="98">
        <v>0</v>
      </c>
      <c r="E52" s="98">
        <v>0</v>
      </c>
      <c r="F52" s="98">
        <v>0</v>
      </c>
      <c r="G52" s="98">
        <v>0</v>
      </c>
      <c r="H52" s="98">
        <v>0</v>
      </c>
      <c r="I52" s="98">
        <v>0</v>
      </c>
      <c r="J52" s="98">
        <v>0</v>
      </c>
      <c r="K52" s="98">
        <v>0</v>
      </c>
      <c r="L52" s="98">
        <v>0</v>
      </c>
      <c r="M52" s="343">
        <v>0</v>
      </c>
      <c r="N52" s="98">
        <v>0</v>
      </c>
    </row>
    <row r="53" spans="1:31" s="15" customFormat="1" x14ac:dyDescent="0.2">
      <c r="A53" s="43" t="s">
        <v>141</v>
      </c>
      <c r="B53" s="99">
        <v>0</v>
      </c>
      <c r="C53" s="99">
        <v>0</v>
      </c>
      <c r="D53" s="99">
        <v>0</v>
      </c>
      <c r="E53" s="99">
        <v>0</v>
      </c>
      <c r="F53" s="99">
        <v>0</v>
      </c>
      <c r="G53" s="99">
        <v>0</v>
      </c>
      <c r="H53" s="99">
        <v>0</v>
      </c>
      <c r="I53" s="99">
        <v>0</v>
      </c>
      <c r="J53" s="99">
        <v>0</v>
      </c>
      <c r="K53" s="99">
        <v>0</v>
      </c>
      <c r="L53" s="99">
        <v>0</v>
      </c>
      <c r="M53" s="344">
        <v>0</v>
      </c>
      <c r="N53" s="96">
        <v>0</v>
      </c>
    </row>
    <row r="54" spans="1:31" s="15" customFormat="1" ht="12.75" x14ac:dyDescent="0.2">
      <c r="A54" s="39" t="s">
        <v>142</v>
      </c>
      <c r="B54" s="38"/>
      <c r="C54" s="37"/>
      <c r="D54" s="37"/>
      <c r="E54" s="37"/>
      <c r="F54" s="37"/>
      <c r="G54" s="37"/>
      <c r="H54" s="37"/>
      <c r="I54" s="37"/>
      <c r="J54" s="37"/>
      <c r="K54" s="37"/>
      <c r="L54" s="37"/>
      <c r="M54" s="37"/>
      <c r="N54" s="51"/>
    </row>
    <row r="55" spans="1:31" x14ac:dyDescent="0.2">
      <c r="A55" s="51" t="str">
        <f t="shared" ref="A55:A63" si="18">A85</f>
        <v>Pilot Upper Limit</v>
      </c>
      <c r="B55" s="35">
        <f>B4</f>
        <v>17</v>
      </c>
      <c r="C55" s="35">
        <f t="shared" ref="C55:M55" si="19">B55</f>
        <v>17</v>
      </c>
      <c r="D55" s="35">
        <f t="shared" si="19"/>
        <v>17</v>
      </c>
      <c r="E55" s="35">
        <f t="shared" si="19"/>
        <v>17</v>
      </c>
      <c r="F55" s="35">
        <f t="shared" si="19"/>
        <v>17</v>
      </c>
      <c r="G55" s="35">
        <f t="shared" si="19"/>
        <v>17</v>
      </c>
      <c r="H55" s="35">
        <f t="shared" si="19"/>
        <v>17</v>
      </c>
      <c r="I55" s="35">
        <f t="shared" si="19"/>
        <v>17</v>
      </c>
      <c r="J55" s="35">
        <f t="shared" si="19"/>
        <v>17</v>
      </c>
      <c r="K55" s="35">
        <f t="shared" si="19"/>
        <v>17</v>
      </c>
      <c r="L55" s="35">
        <f t="shared" si="19"/>
        <v>17</v>
      </c>
      <c r="M55" s="339">
        <f t="shared" si="19"/>
        <v>17</v>
      </c>
      <c r="N55" s="115">
        <f>$B$85</f>
        <v>17</v>
      </c>
    </row>
    <row r="56" spans="1:31" x14ac:dyDescent="0.2">
      <c r="A56" s="34" t="str">
        <f t="shared" si="18"/>
        <v>Pilot Lower Limit</v>
      </c>
      <c r="B56" s="33">
        <f t="shared" ref="B56:M56" si="20">ROUNDUP(IF(B$13="Deploy",MAX((B$79/100)*$B86,$B86),(B$79/100)*$B86),0)</f>
        <v>17</v>
      </c>
      <c r="C56" s="33">
        <f t="shared" si="20"/>
        <v>17</v>
      </c>
      <c r="D56" s="33">
        <f t="shared" si="20"/>
        <v>16</v>
      </c>
      <c r="E56" s="33">
        <f t="shared" si="20"/>
        <v>16</v>
      </c>
      <c r="F56" s="33">
        <f t="shared" si="20"/>
        <v>14</v>
      </c>
      <c r="G56" s="33">
        <f t="shared" si="20"/>
        <v>17</v>
      </c>
      <c r="H56" s="33">
        <f t="shared" si="20"/>
        <v>17</v>
      </c>
      <c r="I56" s="33">
        <f t="shared" si="20"/>
        <v>17</v>
      </c>
      <c r="J56" s="33">
        <f t="shared" si="20"/>
        <v>16</v>
      </c>
      <c r="K56" s="33">
        <f t="shared" si="20"/>
        <v>16</v>
      </c>
      <c r="L56" s="33">
        <f t="shared" si="20"/>
        <v>14</v>
      </c>
      <c r="M56" s="125">
        <f t="shared" si="20"/>
        <v>14</v>
      </c>
      <c r="N56" s="33">
        <f>IF(B76&lt;80,12,IF(AND(B76&gt;=80,B76&lt;90),14,$B$86))</f>
        <v>17</v>
      </c>
    </row>
    <row r="57" spans="1:31" x14ac:dyDescent="0.2">
      <c r="A57" s="34" t="str">
        <f t="shared" si="18"/>
        <v>&gt; L4 Pilots / Crews</v>
      </c>
      <c r="B57" s="33">
        <f t="shared" ref="B57:M57" si="21">ROUNDUP(IF(B$13="Deploy",MAX((B$79/100)*$B87,$B87),(B$79/100)*$B87),0)</f>
        <v>5</v>
      </c>
      <c r="C57" s="33">
        <f t="shared" si="21"/>
        <v>5</v>
      </c>
      <c r="D57" s="33">
        <f t="shared" si="21"/>
        <v>5</v>
      </c>
      <c r="E57" s="33">
        <f t="shared" si="21"/>
        <v>5</v>
      </c>
      <c r="F57" s="33">
        <f t="shared" si="21"/>
        <v>5</v>
      </c>
      <c r="G57" s="33">
        <f t="shared" si="21"/>
        <v>5</v>
      </c>
      <c r="H57" s="33">
        <f t="shared" si="21"/>
        <v>5</v>
      </c>
      <c r="I57" s="33">
        <f t="shared" si="21"/>
        <v>5</v>
      </c>
      <c r="J57" s="33">
        <f t="shared" si="21"/>
        <v>5</v>
      </c>
      <c r="K57" s="33">
        <f t="shared" si="21"/>
        <v>5</v>
      </c>
      <c r="L57" s="33">
        <f t="shared" si="21"/>
        <v>5</v>
      </c>
      <c r="M57" s="125">
        <f t="shared" si="21"/>
        <v>4</v>
      </c>
      <c r="N57" s="33">
        <f>ROUNDUP(IF(N$13="Deploy",MAX((N$79/100)*$B87,$B87),(N$79/100)*$B87),0)</f>
        <v>2</v>
      </c>
    </row>
    <row r="58" spans="1:31" x14ac:dyDescent="0.2">
      <c r="A58" s="34" t="str">
        <f t="shared" si="18"/>
        <v>&gt; L3 Pilots / Crews</v>
      </c>
      <c r="B58" s="33">
        <f t="shared" ref="B58:M58" si="22">ROUNDUP(IF(B$13="Deploy",MAX((B$79/100)*$B88,$B88),(B$79/100)*$B88),0)</f>
        <v>8</v>
      </c>
      <c r="C58" s="33">
        <f t="shared" si="22"/>
        <v>8</v>
      </c>
      <c r="D58" s="33">
        <f t="shared" si="22"/>
        <v>8</v>
      </c>
      <c r="E58" s="33">
        <f t="shared" si="22"/>
        <v>8</v>
      </c>
      <c r="F58" s="33">
        <f t="shared" si="22"/>
        <v>7</v>
      </c>
      <c r="G58" s="33">
        <f t="shared" si="22"/>
        <v>8</v>
      </c>
      <c r="H58" s="33">
        <f t="shared" si="22"/>
        <v>8</v>
      </c>
      <c r="I58" s="33">
        <f t="shared" si="22"/>
        <v>8</v>
      </c>
      <c r="J58" s="33">
        <f t="shared" si="22"/>
        <v>8</v>
      </c>
      <c r="K58" s="33">
        <f t="shared" si="22"/>
        <v>8</v>
      </c>
      <c r="L58" s="33">
        <f t="shared" si="22"/>
        <v>7</v>
      </c>
      <c r="M58" s="125">
        <f t="shared" si="22"/>
        <v>7</v>
      </c>
      <c r="N58" s="33">
        <f>ROUNDUP(IF(N$13="Deploy",MAX((N$79/100)*$B88,$B88),(N$79/100)*$B88),0)</f>
        <v>3</v>
      </c>
    </row>
    <row r="59" spans="1:31" s="21" customFormat="1" x14ac:dyDescent="0.2">
      <c r="A59" s="34" t="str">
        <f t="shared" si="18"/>
        <v>&gt; L2 Pilots / Crews</v>
      </c>
      <c r="B59" s="33">
        <f t="shared" ref="B59:M59" si="23">ROUNDUP(IF(B$13="Deploy",MAX((B$79/100)*$B89,$B89),(B$79/100)*$B89),0)</f>
        <v>13</v>
      </c>
      <c r="C59" s="33">
        <f t="shared" si="23"/>
        <v>13</v>
      </c>
      <c r="D59" s="33">
        <f t="shared" si="23"/>
        <v>12</v>
      </c>
      <c r="E59" s="33">
        <f t="shared" si="23"/>
        <v>12</v>
      </c>
      <c r="F59" s="33">
        <f t="shared" si="23"/>
        <v>11</v>
      </c>
      <c r="G59" s="33">
        <f t="shared" si="23"/>
        <v>13</v>
      </c>
      <c r="H59" s="33">
        <f t="shared" si="23"/>
        <v>13</v>
      </c>
      <c r="I59" s="33">
        <f t="shared" si="23"/>
        <v>13</v>
      </c>
      <c r="J59" s="33">
        <f t="shared" si="23"/>
        <v>13</v>
      </c>
      <c r="K59" s="33">
        <f t="shared" si="23"/>
        <v>12</v>
      </c>
      <c r="L59" s="33">
        <f t="shared" si="23"/>
        <v>11</v>
      </c>
      <c r="M59" s="125">
        <f t="shared" si="23"/>
        <v>11</v>
      </c>
      <c r="N59" s="33">
        <f>ROUNDUP(IF(N$13="Deploy",MAX((N$79/100)*$B89,$B89),(N$79/100)*$B89),0)</f>
        <v>5</v>
      </c>
    </row>
    <row r="60" spans="1:31" x14ac:dyDescent="0.2">
      <c r="A60" s="34" t="str">
        <f t="shared" si="18"/>
        <v>&gt; L1 Pilots / Crews</v>
      </c>
      <c r="B60" s="33">
        <f t="shared" ref="B60:M60" si="24">ROUNDUP(IF(B$13="Deploy",MAX((B$79/100)*$B90,$B90),(B$79/100)*$B90),0)</f>
        <v>17</v>
      </c>
      <c r="C60" s="33">
        <f t="shared" si="24"/>
        <v>17</v>
      </c>
      <c r="D60" s="33">
        <f t="shared" si="24"/>
        <v>16</v>
      </c>
      <c r="E60" s="33">
        <f t="shared" si="24"/>
        <v>16</v>
      </c>
      <c r="F60" s="33">
        <f t="shared" si="24"/>
        <v>14</v>
      </c>
      <c r="G60" s="33">
        <f t="shared" si="24"/>
        <v>17</v>
      </c>
      <c r="H60" s="33">
        <f t="shared" si="24"/>
        <v>17</v>
      </c>
      <c r="I60" s="33">
        <f t="shared" si="24"/>
        <v>17</v>
      </c>
      <c r="J60" s="33">
        <f t="shared" si="24"/>
        <v>16</v>
      </c>
      <c r="K60" s="33">
        <f t="shared" si="24"/>
        <v>16</v>
      </c>
      <c r="L60" s="33">
        <f t="shared" si="24"/>
        <v>14</v>
      </c>
      <c r="M60" s="125">
        <f t="shared" si="24"/>
        <v>14</v>
      </c>
      <c r="N60" s="33">
        <f>ROUNDUP(IF(N$13="Deploy",MAX((N$79/100)*$B90,$B90),(N$79/100)*$B90),0)</f>
        <v>7</v>
      </c>
    </row>
    <row r="61" spans="1:31" x14ac:dyDescent="0.2">
      <c r="A61" s="34" t="str">
        <f t="shared" si="18"/>
        <v>NVG Quals</v>
      </c>
      <c r="B61" s="33">
        <f t="shared" ref="B61:M61" si="25">ROUNDUP(IF(B$13="Deploy",MAX((B$79/100)*$B91,$B91),(B$79/100)*$B91),0)</f>
        <v>12</v>
      </c>
      <c r="C61" s="33">
        <f t="shared" si="25"/>
        <v>12</v>
      </c>
      <c r="D61" s="33">
        <f t="shared" si="25"/>
        <v>12</v>
      </c>
      <c r="E61" s="33">
        <f t="shared" si="25"/>
        <v>12</v>
      </c>
      <c r="F61" s="33">
        <f t="shared" si="25"/>
        <v>10</v>
      </c>
      <c r="G61" s="33">
        <f t="shared" si="25"/>
        <v>12</v>
      </c>
      <c r="H61" s="33">
        <f t="shared" si="25"/>
        <v>12</v>
      </c>
      <c r="I61" s="33">
        <f t="shared" si="25"/>
        <v>12</v>
      </c>
      <c r="J61" s="33">
        <f t="shared" si="25"/>
        <v>12</v>
      </c>
      <c r="K61" s="33">
        <f t="shared" si="25"/>
        <v>12</v>
      </c>
      <c r="L61" s="33">
        <f t="shared" si="25"/>
        <v>10</v>
      </c>
      <c r="M61" s="125">
        <f t="shared" si="25"/>
        <v>10</v>
      </c>
      <c r="N61" s="33">
        <v>0</v>
      </c>
    </row>
    <row r="62" spans="1:31" x14ac:dyDescent="0.2">
      <c r="A62" s="34" t="str">
        <f t="shared" si="18"/>
        <v>JMPS SME</v>
      </c>
      <c r="B62" s="33">
        <f t="shared" ref="B62:M62" si="26">ROUNDUP(IF(B$13="Deploy",MAX((B$79/100)*$B92,$B92),(B$79/100)*$B92),0)</f>
        <v>3</v>
      </c>
      <c r="C62" s="33">
        <f t="shared" si="26"/>
        <v>3</v>
      </c>
      <c r="D62" s="33">
        <f t="shared" si="26"/>
        <v>3</v>
      </c>
      <c r="E62" s="33">
        <f t="shared" si="26"/>
        <v>3</v>
      </c>
      <c r="F62" s="33">
        <f t="shared" si="26"/>
        <v>3</v>
      </c>
      <c r="G62" s="33">
        <f t="shared" si="26"/>
        <v>3</v>
      </c>
      <c r="H62" s="33">
        <f t="shared" si="26"/>
        <v>3</v>
      </c>
      <c r="I62" s="33">
        <f t="shared" si="26"/>
        <v>3</v>
      </c>
      <c r="J62" s="33">
        <f t="shared" si="26"/>
        <v>3</v>
      </c>
      <c r="K62" s="33">
        <f t="shared" si="26"/>
        <v>3</v>
      </c>
      <c r="L62" s="33">
        <f t="shared" si="26"/>
        <v>3</v>
      </c>
      <c r="M62" s="125">
        <f t="shared" si="26"/>
        <v>3</v>
      </c>
      <c r="N62" s="33">
        <v>0</v>
      </c>
    </row>
    <row r="63" spans="1:31" x14ac:dyDescent="0.2">
      <c r="A63" s="34" t="str">
        <f t="shared" si="18"/>
        <v>CVW Strike Leads</v>
      </c>
      <c r="B63" s="33">
        <f t="shared" ref="B63:M63" si="27">ROUNDUP(IF(B$13="Deploy",MAX((B$79/100)*$B93,$B93),(B$79/100)*$B93),0)</f>
        <v>3</v>
      </c>
      <c r="C63" s="33">
        <f t="shared" si="27"/>
        <v>3</v>
      </c>
      <c r="D63" s="33">
        <f t="shared" si="27"/>
        <v>3</v>
      </c>
      <c r="E63" s="33">
        <f t="shared" si="27"/>
        <v>3</v>
      </c>
      <c r="F63" s="33">
        <f t="shared" si="27"/>
        <v>3</v>
      </c>
      <c r="G63" s="33">
        <f t="shared" si="27"/>
        <v>3</v>
      </c>
      <c r="H63" s="33">
        <f t="shared" si="27"/>
        <v>3</v>
      </c>
      <c r="I63" s="33">
        <f t="shared" si="27"/>
        <v>3</v>
      </c>
      <c r="J63" s="33">
        <f t="shared" si="27"/>
        <v>3</v>
      </c>
      <c r="K63" s="33">
        <f t="shared" si="27"/>
        <v>3</v>
      </c>
      <c r="L63" s="33">
        <f t="shared" si="27"/>
        <v>3</v>
      </c>
      <c r="M63" s="125">
        <f t="shared" si="27"/>
        <v>3</v>
      </c>
      <c r="N63" s="33">
        <v>0</v>
      </c>
    </row>
    <row r="64" spans="1:31" x14ac:dyDescent="0.2">
      <c r="A64" s="34" t="str">
        <f>A94</f>
        <v>Required Skilled Crews</v>
      </c>
      <c r="B64" s="33">
        <f t="shared" ref="B64:M64" si="28">ROUNDUP(IF(B$13="Deploy",MAX((B$79/100)*$B94,$B94),(B$79/100)*$B94),0)</f>
        <v>13</v>
      </c>
      <c r="C64" s="33">
        <f t="shared" si="28"/>
        <v>13</v>
      </c>
      <c r="D64" s="33">
        <f t="shared" si="28"/>
        <v>12</v>
      </c>
      <c r="E64" s="33">
        <f t="shared" si="28"/>
        <v>12</v>
      </c>
      <c r="F64" s="33">
        <f t="shared" si="28"/>
        <v>11</v>
      </c>
      <c r="G64" s="33">
        <f t="shared" si="28"/>
        <v>13</v>
      </c>
      <c r="H64" s="33">
        <f t="shared" si="28"/>
        <v>13</v>
      </c>
      <c r="I64" s="33">
        <f t="shared" si="28"/>
        <v>13</v>
      </c>
      <c r="J64" s="33">
        <f t="shared" si="28"/>
        <v>13</v>
      </c>
      <c r="K64" s="33">
        <f t="shared" si="28"/>
        <v>12</v>
      </c>
      <c r="L64" s="33">
        <f t="shared" si="28"/>
        <v>11</v>
      </c>
      <c r="M64" s="125">
        <f t="shared" si="28"/>
        <v>11</v>
      </c>
      <c r="N64" s="33">
        <f>ROUNDUP(IF(N$13="Deploy",MAX((N$79/100)*$B94,$B94),(N$79/100)*$B94),0)</f>
        <v>5</v>
      </c>
    </row>
    <row r="65" spans="1:29" ht="12.75" x14ac:dyDescent="0.2">
      <c r="A65" s="265" t="s">
        <v>143</v>
      </c>
      <c r="B65" s="287"/>
      <c r="C65" s="288"/>
      <c r="D65" s="288"/>
      <c r="E65" s="288"/>
      <c r="F65" s="288"/>
      <c r="G65" s="289"/>
      <c r="H65" s="289"/>
      <c r="I65" s="289"/>
      <c r="J65" s="289"/>
      <c r="K65" s="289"/>
      <c r="L65" s="289"/>
      <c r="M65" s="289"/>
      <c r="N65" s="352"/>
    </row>
    <row r="66" spans="1:29" x14ac:dyDescent="0.2">
      <c r="A66" s="51" t="s">
        <v>144</v>
      </c>
      <c r="B66" s="294">
        <v>0.95</v>
      </c>
      <c r="C66" s="294">
        <v>0.95</v>
      </c>
      <c r="D66" s="294">
        <v>0.95</v>
      </c>
      <c r="E66" s="294">
        <v>0.95</v>
      </c>
      <c r="F66" s="294">
        <v>0.95</v>
      </c>
      <c r="G66" s="294">
        <v>0.95</v>
      </c>
      <c r="H66" s="294">
        <v>0.95</v>
      </c>
      <c r="I66" s="294">
        <v>0.95</v>
      </c>
      <c r="J66" s="294">
        <v>0.95</v>
      </c>
      <c r="K66" s="294">
        <v>0.95</v>
      </c>
      <c r="L66" s="294">
        <v>0.95</v>
      </c>
      <c r="M66" s="340">
        <v>0.95</v>
      </c>
      <c r="N66" s="296">
        <v>0.95</v>
      </c>
    </row>
    <row r="67" spans="1:29" x14ac:dyDescent="0.2">
      <c r="A67" s="51" t="s">
        <v>145</v>
      </c>
      <c r="B67" s="296">
        <v>0.92</v>
      </c>
      <c r="C67" s="296">
        <v>0.92</v>
      </c>
      <c r="D67" s="296">
        <v>0.92</v>
      </c>
      <c r="E67" s="296">
        <v>0.92</v>
      </c>
      <c r="F67" s="296">
        <v>0.92</v>
      </c>
      <c r="G67" s="296">
        <v>0.92</v>
      </c>
      <c r="H67" s="296">
        <v>0.92</v>
      </c>
      <c r="I67" s="296">
        <v>0.92</v>
      </c>
      <c r="J67" s="296">
        <v>0.92</v>
      </c>
      <c r="K67" s="296">
        <v>0.92</v>
      </c>
      <c r="L67" s="296">
        <v>0.92</v>
      </c>
      <c r="M67" s="341">
        <v>0.92</v>
      </c>
      <c r="N67" s="296">
        <v>0.92</v>
      </c>
    </row>
    <row r="68" spans="1:29" x14ac:dyDescent="0.2">
      <c r="A68" s="51" t="s">
        <v>146</v>
      </c>
      <c r="B68" s="296">
        <v>0.75</v>
      </c>
      <c r="C68" s="296">
        <v>0.75</v>
      </c>
      <c r="D68" s="296">
        <v>0.75</v>
      </c>
      <c r="E68" s="296">
        <v>0.75</v>
      </c>
      <c r="F68" s="296">
        <v>0.75</v>
      </c>
      <c r="G68" s="296">
        <v>0.75</v>
      </c>
      <c r="H68" s="296">
        <v>0.75</v>
      </c>
      <c r="I68" s="296">
        <v>0.75</v>
      </c>
      <c r="J68" s="296">
        <v>0.75</v>
      </c>
      <c r="K68" s="296">
        <v>0.75</v>
      </c>
      <c r="L68" s="296">
        <v>0.75</v>
      </c>
      <c r="M68" s="341">
        <v>0.75</v>
      </c>
      <c r="N68" s="296">
        <v>0.75</v>
      </c>
    </row>
    <row r="69" spans="1:29" x14ac:dyDescent="0.2">
      <c r="N69" s="20"/>
    </row>
    <row r="70" spans="1:29" x14ac:dyDescent="0.2">
      <c r="B70" s="15"/>
      <c r="C70" s="15"/>
    </row>
    <row r="71" spans="1:29" x14ac:dyDescent="0.2">
      <c r="B71" s="15"/>
      <c r="C71" s="15"/>
      <c r="AC71" s="133"/>
    </row>
    <row r="72" spans="1:29" ht="12.75" thickBot="1" x14ac:dyDescent="0.25">
      <c r="A72" s="32"/>
      <c r="N72" s="21"/>
    </row>
    <row r="73" spans="1:29" ht="13.5" thickBot="1" x14ac:dyDescent="0.25">
      <c r="A73" s="409" t="s">
        <v>147</v>
      </c>
      <c r="B73" s="410"/>
      <c r="C73" s="410"/>
      <c r="D73" s="410"/>
      <c r="E73" s="410"/>
      <c r="F73" s="410"/>
      <c r="G73" s="410"/>
      <c r="H73" s="410"/>
      <c r="I73" s="410"/>
      <c r="J73" s="410"/>
      <c r="K73" s="410"/>
      <c r="L73" s="410"/>
      <c r="M73" s="410"/>
      <c r="N73" s="411"/>
    </row>
    <row r="74" spans="1:29" x14ac:dyDescent="0.2">
      <c r="A74" s="29" t="s">
        <v>148</v>
      </c>
      <c r="B74" s="28">
        <f t="shared" ref="B74:M74" si="29">MIN(100,B76+$B$80)</f>
        <v>100</v>
      </c>
      <c r="C74" s="28">
        <f t="shared" si="29"/>
        <v>100</v>
      </c>
      <c r="D74" s="28">
        <f t="shared" si="29"/>
        <v>99.65352133915421</v>
      </c>
      <c r="E74" s="28">
        <f t="shared" si="29"/>
        <v>99.65352133915421</v>
      </c>
      <c r="F74" s="28">
        <f t="shared" si="29"/>
        <v>88.65352133915421</v>
      </c>
      <c r="G74" s="28">
        <f t="shared" si="29"/>
        <v>100</v>
      </c>
      <c r="H74" s="28">
        <f t="shared" si="29"/>
        <v>100</v>
      </c>
      <c r="I74" s="28">
        <f t="shared" si="29"/>
        <v>100</v>
      </c>
      <c r="J74" s="28">
        <f t="shared" si="29"/>
        <v>100</v>
      </c>
      <c r="K74" s="28">
        <f t="shared" si="29"/>
        <v>99.65352133915421</v>
      </c>
      <c r="L74" s="28">
        <f t="shared" si="29"/>
        <v>88.65352133915421</v>
      </c>
      <c r="M74" s="149">
        <f t="shared" si="29"/>
        <v>87.65352133915421</v>
      </c>
      <c r="N74" s="152">
        <v>60.803436023597357</v>
      </c>
    </row>
    <row r="75" spans="1:29" x14ac:dyDescent="0.2">
      <c r="A75" s="29" t="s">
        <v>149</v>
      </c>
      <c r="B75" s="28">
        <f t="shared" ref="B75:M75" si="30">MIN(100,B76+$B$81)</f>
        <v>100</v>
      </c>
      <c r="C75" s="28">
        <f t="shared" si="30"/>
        <v>100</v>
      </c>
      <c r="D75" s="28">
        <f t="shared" si="30"/>
        <v>95.826760669577112</v>
      </c>
      <c r="E75" s="28">
        <f t="shared" si="30"/>
        <v>95.826760669577112</v>
      </c>
      <c r="F75" s="28">
        <f t="shared" si="30"/>
        <v>84.826760669577112</v>
      </c>
      <c r="G75" s="28">
        <f t="shared" si="30"/>
        <v>100</v>
      </c>
      <c r="H75" s="28">
        <f t="shared" si="30"/>
        <v>100</v>
      </c>
      <c r="I75" s="28">
        <f t="shared" si="30"/>
        <v>100</v>
      </c>
      <c r="J75" s="28">
        <f t="shared" si="30"/>
        <v>96.826760669577112</v>
      </c>
      <c r="K75" s="28">
        <f t="shared" si="30"/>
        <v>95.826760669577112</v>
      </c>
      <c r="L75" s="28">
        <f t="shared" si="30"/>
        <v>84.826760669577112</v>
      </c>
      <c r="M75" s="149">
        <f t="shared" si="30"/>
        <v>83.826760669577112</v>
      </c>
      <c r="N75" s="27">
        <v>48.901718011798678</v>
      </c>
    </row>
    <row r="76" spans="1:29" x14ac:dyDescent="0.2">
      <c r="A76" s="29" t="s">
        <v>150</v>
      </c>
      <c r="B76" s="134">
        <v>100</v>
      </c>
      <c r="C76" s="134">
        <v>100</v>
      </c>
      <c r="D76" s="134">
        <v>92</v>
      </c>
      <c r="E76" s="134">
        <v>92</v>
      </c>
      <c r="F76" s="134">
        <v>81</v>
      </c>
      <c r="G76" s="134">
        <v>100</v>
      </c>
      <c r="H76" s="134">
        <v>100</v>
      </c>
      <c r="I76" s="134">
        <v>100</v>
      </c>
      <c r="J76" s="134">
        <v>93</v>
      </c>
      <c r="K76" s="134">
        <v>92</v>
      </c>
      <c r="L76" s="134">
        <v>81</v>
      </c>
      <c r="M76" s="150">
        <v>80</v>
      </c>
      <c r="N76" s="135">
        <v>37</v>
      </c>
    </row>
    <row r="77" spans="1:29" x14ac:dyDescent="0.2">
      <c r="A77" s="29" t="s">
        <v>151</v>
      </c>
      <c r="B77" s="28">
        <f t="shared" ref="B77:M77" si="31">MIN(80,IF(B13="Deploy",80,MAX(0,B76-$B$81)))</f>
        <v>80</v>
      </c>
      <c r="C77" s="28">
        <f t="shared" si="31"/>
        <v>80</v>
      </c>
      <c r="D77" s="28">
        <f t="shared" si="31"/>
        <v>80</v>
      </c>
      <c r="E77" s="28">
        <f t="shared" si="31"/>
        <v>80</v>
      </c>
      <c r="F77" s="28">
        <f t="shared" si="31"/>
        <v>77.173239330422888</v>
      </c>
      <c r="G77" s="28">
        <f t="shared" si="31"/>
        <v>80</v>
      </c>
      <c r="H77" s="28">
        <f t="shared" si="31"/>
        <v>80</v>
      </c>
      <c r="I77" s="28">
        <f t="shared" si="31"/>
        <v>80</v>
      </c>
      <c r="J77" s="28">
        <f t="shared" si="31"/>
        <v>80</v>
      </c>
      <c r="K77" s="28">
        <f t="shared" si="31"/>
        <v>80</v>
      </c>
      <c r="L77" s="28">
        <f t="shared" si="31"/>
        <v>77.173239330422888</v>
      </c>
      <c r="M77" s="149">
        <f t="shared" si="31"/>
        <v>76.173239330422888</v>
      </c>
      <c r="N77" s="27">
        <v>25.098281988201322</v>
      </c>
      <c r="AC77" s="133"/>
    </row>
    <row r="78" spans="1:29" ht="12.75" thickBot="1" x14ac:dyDescent="0.25">
      <c r="A78" s="26" t="s">
        <v>152</v>
      </c>
      <c r="B78" s="25">
        <f t="shared" ref="B78:M78" si="32">MIN(60,IF(B14="Deploy",60,MAX(0,B76-$B$80)))</f>
        <v>60</v>
      </c>
      <c r="C78" s="25">
        <f t="shared" si="32"/>
        <v>60</v>
      </c>
      <c r="D78" s="25">
        <f t="shared" si="32"/>
        <v>60</v>
      </c>
      <c r="E78" s="25">
        <f t="shared" si="32"/>
        <v>60</v>
      </c>
      <c r="F78" s="25">
        <f t="shared" si="32"/>
        <v>60</v>
      </c>
      <c r="G78" s="25">
        <f t="shared" si="32"/>
        <v>60</v>
      </c>
      <c r="H78" s="25">
        <f t="shared" si="32"/>
        <v>60</v>
      </c>
      <c r="I78" s="25">
        <f t="shared" si="32"/>
        <v>60</v>
      </c>
      <c r="J78" s="25">
        <f t="shared" si="32"/>
        <v>60</v>
      </c>
      <c r="K78" s="25">
        <f t="shared" si="32"/>
        <v>60</v>
      </c>
      <c r="L78" s="25">
        <f t="shared" si="32"/>
        <v>60</v>
      </c>
      <c r="M78" s="151">
        <f t="shared" si="32"/>
        <v>60</v>
      </c>
      <c r="N78" s="24">
        <v>13.196563976402647</v>
      </c>
    </row>
    <row r="79" spans="1:29" ht="12.75" thickBot="1" x14ac:dyDescent="0.25">
      <c r="A79" s="164" t="s">
        <v>153</v>
      </c>
      <c r="B79" s="166">
        <v>100</v>
      </c>
      <c r="C79" s="166">
        <v>100</v>
      </c>
      <c r="D79" s="166">
        <v>92</v>
      </c>
      <c r="E79" s="166">
        <v>92</v>
      </c>
      <c r="F79" s="166">
        <v>81</v>
      </c>
      <c r="G79" s="166">
        <v>100</v>
      </c>
      <c r="H79" s="166">
        <v>100</v>
      </c>
      <c r="I79" s="166">
        <v>100</v>
      </c>
      <c r="J79" s="166">
        <v>93</v>
      </c>
      <c r="K79" s="166">
        <v>92</v>
      </c>
      <c r="L79" s="166">
        <v>81</v>
      </c>
      <c r="M79" s="167">
        <v>80</v>
      </c>
      <c r="N79" s="165">
        <v>37</v>
      </c>
    </row>
    <row r="80" spans="1:29" x14ac:dyDescent="0.2">
      <c r="A80" s="141" t="s">
        <v>154</v>
      </c>
      <c r="B80" s="138">
        <f t="array" ref="B80">SQRT(SUM(POWER(AVERAGE(B76:M76)-(B76:M76),2))/COUNT(B76:M76))*1</f>
        <v>7.6535213391542127</v>
      </c>
    </row>
    <row r="81" spans="1:13" ht="12.75" thickBot="1" x14ac:dyDescent="0.25">
      <c r="A81" s="118" t="s">
        <v>155</v>
      </c>
      <c r="B81" s="140">
        <f>B80/2</f>
        <v>3.8267606695771064</v>
      </c>
    </row>
    <row r="82" spans="1:13" ht="12.75" thickBot="1" x14ac:dyDescent="0.25">
      <c r="A82" s="15"/>
      <c r="B82" s="15"/>
      <c r="C82" s="15"/>
      <c r="D82" s="15"/>
      <c r="E82" s="15"/>
      <c r="F82" s="15"/>
      <c r="G82" s="15"/>
      <c r="H82" s="15"/>
      <c r="I82" s="15"/>
      <c r="J82" s="15"/>
      <c r="K82" s="15"/>
      <c r="L82" s="15"/>
      <c r="M82" s="15"/>
    </row>
    <row r="83" spans="1:13" ht="13.5" thickBot="1" x14ac:dyDescent="0.25">
      <c r="A83" s="407" t="s">
        <v>156</v>
      </c>
      <c r="B83" s="408"/>
    </row>
    <row r="84" spans="1:13" ht="12.75" thickBot="1" x14ac:dyDescent="0.25">
      <c r="A84" s="415" t="s">
        <v>157</v>
      </c>
      <c r="B84" s="416"/>
    </row>
    <row r="85" spans="1:13" x14ac:dyDescent="0.2">
      <c r="A85" s="8" t="s">
        <v>158</v>
      </c>
      <c r="B85" s="14">
        <v>17</v>
      </c>
    </row>
    <row r="86" spans="1:13" x14ac:dyDescent="0.2">
      <c r="A86" s="6" t="s">
        <v>159</v>
      </c>
      <c r="B86" s="13">
        <v>17</v>
      </c>
    </row>
    <row r="87" spans="1:13" x14ac:dyDescent="0.2">
      <c r="A87" s="6" t="s">
        <v>160</v>
      </c>
      <c r="B87" s="12">
        <v>5</v>
      </c>
    </row>
    <row r="88" spans="1:13" x14ac:dyDescent="0.2">
      <c r="A88" s="6" t="s">
        <v>161</v>
      </c>
      <c r="B88" s="12">
        <v>8</v>
      </c>
    </row>
    <row r="89" spans="1:13" x14ac:dyDescent="0.2">
      <c r="A89" s="6" t="s">
        <v>162</v>
      </c>
      <c r="B89" s="12">
        <v>13</v>
      </c>
    </row>
    <row r="90" spans="1:13" x14ac:dyDescent="0.2">
      <c r="A90" s="6" t="s">
        <v>163</v>
      </c>
      <c r="B90" s="12">
        <v>17</v>
      </c>
    </row>
    <row r="91" spans="1:13" x14ac:dyDescent="0.2">
      <c r="A91" s="6" t="s">
        <v>164</v>
      </c>
      <c r="B91" s="12">
        <v>12</v>
      </c>
    </row>
    <row r="92" spans="1:13" x14ac:dyDescent="0.2">
      <c r="A92" s="6" t="s">
        <v>165</v>
      </c>
      <c r="B92" s="12">
        <v>3</v>
      </c>
    </row>
    <row r="93" spans="1:13" x14ac:dyDescent="0.2">
      <c r="A93" s="6" t="s">
        <v>166</v>
      </c>
      <c r="B93" s="12">
        <v>3</v>
      </c>
    </row>
    <row r="94" spans="1:13" ht="12.75" thickBot="1" x14ac:dyDescent="0.25">
      <c r="A94" s="4" t="s">
        <v>167</v>
      </c>
      <c r="B94" s="11">
        <v>13</v>
      </c>
    </row>
    <row r="95" spans="1:13" ht="12.75" thickBot="1" x14ac:dyDescent="0.25"/>
    <row r="96" spans="1:13" ht="13.5" thickBot="1" x14ac:dyDescent="0.25">
      <c r="A96" s="407" t="s">
        <v>168</v>
      </c>
      <c r="B96" s="408"/>
    </row>
    <row r="97" spans="1:14" x14ac:dyDescent="0.2">
      <c r="A97" s="116" t="s">
        <v>169</v>
      </c>
      <c r="B97" s="117"/>
      <c r="C97" s="117"/>
      <c r="D97" s="117"/>
      <c r="E97" s="117"/>
      <c r="F97" s="117"/>
      <c r="G97" s="117"/>
      <c r="H97" s="117"/>
      <c r="I97" s="117"/>
      <c r="J97" s="117"/>
      <c r="K97" s="117"/>
      <c r="L97" s="117"/>
      <c r="M97" s="7"/>
      <c r="N97" s="7"/>
    </row>
    <row r="98" spans="1:14" ht="12.75" thickBot="1" x14ac:dyDescent="0.25">
      <c r="A98" s="118" t="s">
        <v>171</v>
      </c>
      <c r="B98" s="119" t="s">
        <v>170</v>
      </c>
      <c r="C98" s="119" t="s">
        <v>170</v>
      </c>
      <c r="D98" s="119"/>
      <c r="E98" s="119"/>
      <c r="F98" s="119"/>
      <c r="G98" s="119" t="s">
        <v>170</v>
      </c>
      <c r="H98" s="119" t="s">
        <v>170</v>
      </c>
      <c r="I98" s="119" t="s">
        <v>170</v>
      </c>
      <c r="J98" s="119"/>
      <c r="K98" s="119"/>
      <c r="L98" s="119"/>
      <c r="M98" s="3"/>
      <c r="N98" s="3"/>
    </row>
    <row r="99" spans="1:14" ht="12.75" thickBot="1" x14ac:dyDescent="0.25"/>
    <row r="100" spans="1:14" x14ac:dyDescent="0.2">
      <c r="A100" s="216" t="s">
        <v>172</v>
      </c>
      <c r="B100" s="400" t="s">
        <v>173</v>
      </c>
      <c r="C100" s="400"/>
      <c r="D100" s="401" t="s">
        <v>174</v>
      </c>
      <c r="E100" s="401"/>
      <c r="F100" s="402" t="s">
        <v>175</v>
      </c>
      <c r="G100" s="403"/>
      <c r="I100" s="217" t="s">
        <v>176</v>
      </c>
    </row>
    <row r="101" spans="1:14" x14ac:dyDescent="0.2">
      <c r="A101" s="181" t="s">
        <v>177</v>
      </c>
      <c r="B101" s="182"/>
      <c r="C101" s="182"/>
      <c r="D101" s="182"/>
      <c r="E101" s="182"/>
      <c r="F101" s="182"/>
      <c r="G101" s="183"/>
      <c r="I101" s="218" t="s">
        <v>44</v>
      </c>
    </row>
    <row r="102" spans="1:14" x14ac:dyDescent="0.2">
      <c r="A102" s="184" t="s">
        <v>178</v>
      </c>
      <c r="B102" s="185">
        <v>12</v>
      </c>
      <c r="C102" s="185">
        <v>12</v>
      </c>
      <c r="D102" s="186">
        <v>11</v>
      </c>
      <c r="E102" s="186">
        <v>9</v>
      </c>
      <c r="F102" s="187">
        <v>8</v>
      </c>
      <c r="G102" s="188">
        <v>0</v>
      </c>
    </row>
    <row r="103" spans="1:14" x14ac:dyDescent="0.2">
      <c r="A103" s="184" t="s">
        <v>179</v>
      </c>
      <c r="B103" s="185">
        <v>12</v>
      </c>
      <c r="C103" s="185">
        <v>9</v>
      </c>
      <c r="D103" s="186">
        <v>8</v>
      </c>
      <c r="E103" s="186">
        <v>7</v>
      </c>
      <c r="F103" s="187">
        <v>6</v>
      </c>
      <c r="G103" s="188">
        <v>0</v>
      </c>
    </row>
    <row r="104" spans="1:14" x14ac:dyDescent="0.2">
      <c r="A104" s="181" t="s">
        <v>126</v>
      </c>
      <c r="B104" s="189"/>
      <c r="C104" s="190"/>
      <c r="D104" s="190"/>
      <c r="E104" s="190"/>
      <c r="F104" s="190"/>
      <c r="G104" s="191"/>
    </row>
    <row r="105" spans="1:14" x14ac:dyDescent="0.2">
      <c r="A105" s="329" t="s">
        <v>180</v>
      </c>
      <c r="B105" s="192">
        <v>12</v>
      </c>
      <c r="C105" s="185">
        <v>7</v>
      </c>
      <c r="D105" s="186">
        <v>6</v>
      </c>
      <c r="E105" s="186">
        <v>5</v>
      </c>
      <c r="F105" s="187">
        <v>4</v>
      </c>
      <c r="G105" s="193">
        <v>0</v>
      </c>
    </row>
    <row r="106" spans="1:14" x14ac:dyDescent="0.2">
      <c r="A106" s="329" t="s">
        <v>181</v>
      </c>
      <c r="B106" s="185">
        <v>12</v>
      </c>
      <c r="C106" s="185">
        <v>2</v>
      </c>
      <c r="D106" s="186">
        <v>1</v>
      </c>
      <c r="E106" s="186">
        <v>1</v>
      </c>
      <c r="F106" s="187">
        <v>0</v>
      </c>
      <c r="G106" s="188">
        <v>0</v>
      </c>
    </row>
    <row r="107" spans="1:14" x14ac:dyDescent="0.2">
      <c r="A107" s="329" t="s">
        <v>182</v>
      </c>
      <c r="B107" s="185">
        <v>12</v>
      </c>
      <c r="C107" s="185">
        <v>4</v>
      </c>
      <c r="D107" s="186">
        <v>3</v>
      </c>
      <c r="E107" s="186"/>
      <c r="F107" s="187">
        <v>2</v>
      </c>
      <c r="G107" s="188">
        <v>0</v>
      </c>
    </row>
    <row r="108" spans="1:14" x14ac:dyDescent="0.2">
      <c r="A108" s="329" t="s">
        <v>183</v>
      </c>
      <c r="B108" s="185">
        <v>12</v>
      </c>
      <c r="C108" s="185">
        <v>7</v>
      </c>
      <c r="D108" s="186">
        <v>6</v>
      </c>
      <c r="E108" s="186">
        <v>5</v>
      </c>
      <c r="F108" s="187">
        <v>4</v>
      </c>
      <c r="G108" s="188">
        <v>0</v>
      </c>
    </row>
    <row r="109" spans="1:14" x14ac:dyDescent="0.2">
      <c r="A109" s="329" t="s">
        <v>184</v>
      </c>
      <c r="B109" s="185">
        <v>12</v>
      </c>
      <c r="C109" s="185">
        <v>7</v>
      </c>
      <c r="D109" s="186">
        <v>6</v>
      </c>
      <c r="E109" s="186">
        <v>5</v>
      </c>
      <c r="F109" s="187">
        <v>4</v>
      </c>
      <c r="G109" s="188">
        <v>0</v>
      </c>
    </row>
    <row r="110" spans="1:14" x14ac:dyDescent="0.2">
      <c r="A110" s="329" t="s">
        <v>185</v>
      </c>
      <c r="B110" s="185">
        <v>12</v>
      </c>
      <c r="C110" s="185">
        <v>7</v>
      </c>
      <c r="D110" s="186">
        <v>6</v>
      </c>
      <c r="E110" s="186">
        <v>5</v>
      </c>
      <c r="F110" s="187">
        <v>4</v>
      </c>
      <c r="G110" s="188">
        <v>0</v>
      </c>
    </row>
    <row r="111" spans="1:14" x14ac:dyDescent="0.2">
      <c r="A111" s="329" t="s">
        <v>186</v>
      </c>
      <c r="B111" s="185">
        <v>12</v>
      </c>
      <c r="C111" s="185">
        <v>9</v>
      </c>
      <c r="D111" s="186">
        <v>8</v>
      </c>
      <c r="E111" s="186">
        <v>3</v>
      </c>
      <c r="F111" s="187">
        <v>2</v>
      </c>
      <c r="G111" s="188">
        <v>0</v>
      </c>
    </row>
    <row r="112" spans="1:14" x14ac:dyDescent="0.2">
      <c r="A112" s="329" t="s">
        <v>187</v>
      </c>
      <c r="B112" s="185">
        <v>12</v>
      </c>
      <c r="C112" s="185">
        <v>7</v>
      </c>
      <c r="D112" s="186">
        <v>6</v>
      </c>
      <c r="E112" s="186">
        <v>5</v>
      </c>
      <c r="F112" s="187">
        <v>3</v>
      </c>
      <c r="G112" s="188">
        <v>0</v>
      </c>
    </row>
    <row r="113" spans="1:7" x14ac:dyDescent="0.2">
      <c r="A113" s="331" t="s">
        <v>188</v>
      </c>
      <c r="B113" s="185">
        <v>12</v>
      </c>
      <c r="C113" s="185">
        <v>9</v>
      </c>
      <c r="D113" s="186">
        <v>8</v>
      </c>
      <c r="E113" s="186">
        <v>3</v>
      </c>
      <c r="F113" s="187">
        <v>2</v>
      </c>
      <c r="G113" s="188">
        <v>0</v>
      </c>
    </row>
    <row r="114" spans="1:7" x14ac:dyDescent="0.2">
      <c r="A114" s="332" t="s">
        <v>189</v>
      </c>
      <c r="B114" s="185">
        <v>12</v>
      </c>
      <c r="C114" s="185">
        <v>9</v>
      </c>
      <c r="D114" s="186">
        <v>8</v>
      </c>
      <c r="E114" s="186">
        <v>7</v>
      </c>
      <c r="F114" s="187">
        <v>6</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ht="12.75" thickBot="1" x14ac:dyDescent="0.25">
      <c r="A117" s="198" t="s">
        <v>139</v>
      </c>
      <c r="B117" s="199">
        <v>8</v>
      </c>
      <c r="C117" s="199">
        <v>6</v>
      </c>
      <c r="D117" s="200">
        <v>5</v>
      </c>
      <c r="E117" s="200">
        <v>3</v>
      </c>
      <c r="F117" s="201">
        <v>2</v>
      </c>
      <c r="G117" s="202">
        <v>0</v>
      </c>
    </row>
    <row r="122" spans="1:7" x14ac:dyDescent="0.2">
      <c r="A122" s="334" t="s">
        <v>192</v>
      </c>
      <c r="B122" s="334" t="s">
        <v>193</v>
      </c>
    </row>
    <row r="123" spans="1:7" x14ac:dyDescent="0.2">
      <c r="A123" s="335" t="s">
        <v>194</v>
      </c>
      <c r="B123" s="336">
        <f>HLOOKUP($B$122,'FA-18EF Mission System Summary'!$B$1:$F$12,2,FALSE)</f>
        <v>0.81249249249249245</v>
      </c>
    </row>
    <row r="124" spans="1:7" x14ac:dyDescent="0.2">
      <c r="A124" s="335" t="str">
        <f>A39</f>
        <v>Ready FA-18 E-F Advanced Threat Warning Mission Systems (C)</v>
      </c>
      <c r="B124" s="336">
        <f>HLOOKUP($B$122,'FA-18EF Mission System Summary'!$B$1:$F$12,3,FALSE)</f>
        <v>0.69506306306306287</v>
      </c>
    </row>
    <row r="125" spans="1:7" x14ac:dyDescent="0.2">
      <c r="A125" s="335" t="str">
        <f t="shared" ref="A125:A133" si="33">A40</f>
        <v>Ready FA-18 E-F HARM Support Mission Systems (D)</v>
      </c>
      <c r="B125" s="336">
        <f>HLOOKUP($B$122,'FA-18EF Mission System Summary'!$B$1:$F$12,4,FALSE)</f>
        <v>0.16086486486486484</v>
      </c>
    </row>
    <row r="126" spans="1:7" x14ac:dyDescent="0.2">
      <c r="A126" s="335" t="str">
        <f t="shared" si="33"/>
        <v>Ready FA-18 E-F Missile Launch Mission Systems (E)</v>
      </c>
      <c r="B126" s="336">
        <f>HLOOKUP($B$122,'FA-18EF Mission System Summary'!$B$1:$F$12,5,FALSE)</f>
        <v>0.40079279279279273</v>
      </c>
    </row>
    <row r="127" spans="1:7" x14ac:dyDescent="0.2">
      <c r="A127" s="335" t="str">
        <f t="shared" si="33"/>
        <v>Ready FA-18 E-F Survivability Mission Systems (F)</v>
      </c>
      <c r="B127" s="336">
        <f>HLOOKUP($B$122,'FA-18EF Mission System Summary'!$B$1:$F$12,6,FALSE)</f>
        <v>0.68338738738738725</v>
      </c>
    </row>
    <row r="128" spans="1:7" x14ac:dyDescent="0.2">
      <c r="A128" s="335" t="str">
        <f t="shared" si="33"/>
        <v>Ready FA-18 E-F Lethality Mission Systems (G)</v>
      </c>
      <c r="B128" s="336">
        <f>HLOOKUP($B$122,'FA-18EF Mission System Summary'!$B$1:$F$12,7,FALSE)</f>
        <v>0.69506306306306287</v>
      </c>
    </row>
    <row r="129" spans="1:2" x14ac:dyDescent="0.2">
      <c r="A129" s="335" t="str">
        <f t="shared" si="33"/>
        <v>Ready FA-18 E-F Combat Communications Mission Systems (H)</v>
      </c>
      <c r="B129" s="336">
        <f>HLOOKUP($B$122,'FA-18EF Mission System Summary'!$B$1:$F$12,8,FALSE)</f>
        <v>0.69506306306306287</v>
      </c>
    </row>
    <row r="130" spans="1:2" x14ac:dyDescent="0.2">
      <c r="A130" s="335" t="str">
        <f t="shared" si="33"/>
        <v>Ready FA-18 E-F Air to Air Refueling Mission Systems (I)</v>
      </c>
      <c r="B130" s="336">
        <f>HLOOKUP($B$122,'FA-18EF Mission System Summary'!$B$1:$F$12,9,FALSE)</f>
        <v>0.35228828828828823</v>
      </c>
    </row>
    <row r="131" spans="1:2" x14ac:dyDescent="0.2">
      <c r="A131" s="335" t="str">
        <f t="shared" si="33"/>
        <v>Ready FA-18 E-F Tactical Navigation Mission Systems (J)</v>
      </c>
      <c r="B131" s="336">
        <f>HLOOKUP($B$122,'FA-18EF Mission System Summary'!$B$1:$F$12,10,FALSE)</f>
        <v>0.74241441441441436</v>
      </c>
    </row>
    <row r="132" spans="1:2" x14ac:dyDescent="0.2">
      <c r="A132" s="335" t="str">
        <f t="shared" si="33"/>
        <v>Ready FA-18 E-F Shipboard Mission Systems (K)</v>
      </c>
      <c r="B132" s="336">
        <f>HLOOKUP($B$122,'FA-18EF Mission System Summary'!$B$1:$F$12,11,FALSE)</f>
        <v>0.3286126126126126</v>
      </c>
    </row>
    <row r="133" spans="1:2" x14ac:dyDescent="0.2">
      <c r="A133" s="335" t="str">
        <f t="shared" si="33"/>
        <v>Ready FA-18 E-F IMC Flight Mission Systems (L)</v>
      </c>
      <c r="B133" s="336">
        <f>HLOOKUP($B$122,'FA-18EF Mission System Summary'!$B$1:$F$12,12,FALSE)</f>
        <v>1</v>
      </c>
    </row>
  </sheetData>
  <mergeCells count="14">
    <mergeCell ref="A1:G1"/>
    <mergeCell ref="M1:P1"/>
    <mergeCell ref="K6:M6"/>
    <mergeCell ref="B16:C16"/>
    <mergeCell ref="D16:F16"/>
    <mergeCell ref="G16:I16"/>
    <mergeCell ref="K16:M16"/>
    <mergeCell ref="B100:C100"/>
    <mergeCell ref="D100:E100"/>
    <mergeCell ref="F100:G100"/>
    <mergeCell ref="A73:N73"/>
    <mergeCell ref="A83:B83"/>
    <mergeCell ref="A84:B84"/>
    <mergeCell ref="A96:B96"/>
  </mergeCells>
  <conditionalFormatting sqref="C102 C115:C117">
    <cfRule type="cellIs" dxfId="122" priority="25" operator="equal">
      <formula>B102</formula>
    </cfRule>
  </conditionalFormatting>
  <conditionalFormatting sqref="D102:E102 D115:E117">
    <cfRule type="cellIs" dxfId="121" priority="37" operator="equal">
      <formula>C102</formula>
    </cfRule>
  </conditionalFormatting>
  <conditionalFormatting sqref="F102">
    <cfRule type="cellIs" dxfId="120" priority="36" operator="equal">
      <formula>E102</formula>
    </cfRule>
  </conditionalFormatting>
  <conditionalFormatting sqref="F115:F117">
    <cfRule type="cellIs" dxfId="119" priority="26" operator="equal">
      <formula>E115</formula>
    </cfRule>
    <cfRule type="cellIs" dxfId="118" priority="34" operator="equal">
      <formula>G115</formula>
    </cfRule>
  </conditionalFormatting>
  <conditionalFormatting sqref="E102">
    <cfRule type="cellIs" dxfId="117" priority="35" operator="equal">
      <formula>D102</formula>
    </cfRule>
  </conditionalFormatting>
  <conditionalFormatting sqref="C102">
    <cfRule type="cellIs" dxfId="116" priority="33" operator="equal">
      <formula>B102</formula>
    </cfRule>
  </conditionalFormatting>
  <conditionalFormatting sqref="D102">
    <cfRule type="cellIs" dxfId="115" priority="32" operator="equal">
      <formula>C102</formula>
    </cfRule>
  </conditionalFormatting>
  <conditionalFormatting sqref="E102">
    <cfRule type="cellIs" dxfId="114" priority="31" operator="equal">
      <formula>D102</formula>
    </cfRule>
  </conditionalFormatting>
  <conditionalFormatting sqref="F102">
    <cfRule type="cellIs" dxfId="113" priority="30" operator="equal">
      <formula>E102</formula>
    </cfRule>
  </conditionalFormatting>
  <conditionalFormatting sqref="C102">
    <cfRule type="cellIs" dxfId="112" priority="29" operator="equal">
      <formula>B102</formula>
    </cfRule>
  </conditionalFormatting>
  <conditionalFormatting sqref="D102">
    <cfRule type="cellIs" dxfId="111" priority="28" operator="equal">
      <formula>C102</formula>
    </cfRule>
  </conditionalFormatting>
  <conditionalFormatting sqref="E102">
    <cfRule type="cellIs" dxfId="110" priority="27" operator="equal">
      <formula>D102</formula>
    </cfRule>
  </conditionalFormatting>
  <conditionalFormatting sqref="C103:C104">
    <cfRule type="cellIs" dxfId="109" priority="8" operator="equal">
      <formula>B103</formula>
    </cfRule>
  </conditionalFormatting>
  <conditionalFormatting sqref="D103:E104">
    <cfRule type="cellIs" dxfId="108" priority="14" operator="equal">
      <formula>C103</formula>
    </cfRule>
  </conditionalFormatting>
  <conditionalFormatting sqref="F103:F104">
    <cfRule type="cellIs" dxfId="107" priority="9" operator="equal">
      <formula>E103</formula>
    </cfRule>
    <cfRule type="cellIs" dxfId="106" priority="12" operator="equal">
      <formula>G103</formula>
    </cfRule>
  </conditionalFormatting>
  <conditionalFormatting sqref="E103">
    <cfRule type="cellIs" dxfId="105" priority="13" operator="equal">
      <formula>D103</formula>
    </cfRule>
  </conditionalFormatting>
  <conditionalFormatting sqref="E103">
    <cfRule type="cellIs" dxfId="104" priority="11" operator="equal">
      <formula>D103</formula>
    </cfRule>
  </conditionalFormatting>
  <conditionalFormatting sqref="E103">
    <cfRule type="cellIs" dxfId="103" priority="10" operator="equal">
      <formula>D103</formula>
    </cfRule>
  </conditionalFormatting>
  <conditionalFormatting sqref="D106:D114">
    <cfRule type="cellIs" dxfId="102" priority="5" operator="equal">
      <formula>C106</formula>
    </cfRule>
  </conditionalFormatting>
  <conditionalFormatting sqref="F106:F114">
    <cfRule type="cellIs" dxfId="101" priority="4" operator="equal">
      <formula>G106</formula>
    </cfRule>
    <cfRule type="cellIs" dxfId="100" priority="6" operator="equal">
      <formula>E106</formula>
    </cfRule>
  </conditionalFormatting>
  <conditionalFormatting sqref="C105:C114">
    <cfRule type="cellIs" dxfId="99" priority="3" operator="equal">
      <formula>B105</formula>
    </cfRule>
  </conditionalFormatting>
  <conditionalFormatting sqref="D105:E105 E106:E114">
    <cfRule type="cellIs" dxfId="98" priority="1" operator="equal">
      <formula>C105</formula>
    </cfRule>
  </conditionalFormatting>
  <conditionalFormatting sqref="F105">
    <cfRule type="cellIs" dxfId="97" priority="2" operator="equal">
      <formula>G105</formula>
    </cfRule>
    <cfRule type="cellIs" dxfId="96" priority="7" operator="equal">
      <formula>E105</formula>
    </cfRule>
  </conditionalFormatting>
  <hyperlinks>
    <hyperlink ref="I100" location="'VFA (12E) FDNF (No ARS) DRRS'!A1" display="Top" xr:uid="{00000000-0004-0000-1100-000000000000}"/>
    <hyperlink ref="H2" location="'VFA (12E) FDNF (No ARS) DRRS'!A119" display="AMFOM" xr:uid="{00000000-0004-0000-1100-000001000000}"/>
    <hyperlink ref="I101" location="Inventory!A1" display="Inventory" xr:uid="{00000000-0004-0000-1100-000002000000}"/>
    <hyperlink ref="H1" location="Inventory!A1" display="Inventory" xr:uid="{00000000-0004-0000-1100-000003000000}"/>
  </hyperlinks>
  <printOptions horizontalCentered="1" verticalCentered="1"/>
  <pageMargins left="0.5" right="0.25" top="0.5" bottom="0.5" header="0.5" footer="0.5"/>
  <pageSetup scale="33"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pageSetUpPr fitToPage="1"/>
  </sheetPr>
  <dimension ref="A1:AE133"/>
  <sheetViews>
    <sheetView showGridLines="0" topLeftCell="A25" zoomScaleNormal="100" zoomScaleSheetLayoutView="100" workbookViewId="0">
      <selection activeCell="B39" sqref="B39:N48"/>
    </sheetView>
  </sheetViews>
  <sheetFormatPr defaultColWidth="9.140625" defaultRowHeight="12" x14ac:dyDescent="0.2"/>
  <cols>
    <col min="1" max="1" width="51.5703125" style="1" bestFit="1" customWidth="1"/>
    <col min="2" max="29" width="5.7109375" style="1" customWidth="1"/>
    <col min="30" max="30" width="7" style="1" bestFit="1" customWidth="1"/>
    <col min="31" max="16384" width="9.140625" style="1"/>
  </cols>
  <sheetData>
    <row r="1" spans="1:30" s="86" customFormat="1" ht="18.75" x14ac:dyDescent="0.3">
      <c r="A1" s="418" t="s">
        <v>217</v>
      </c>
      <c r="B1" s="418"/>
      <c r="C1" s="418"/>
      <c r="D1" s="418"/>
      <c r="E1" s="418"/>
      <c r="F1" s="418"/>
      <c r="G1" s="418"/>
      <c r="H1" s="304" t="s">
        <v>44</v>
      </c>
      <c r="I1" s="104"/>
      <c r="L1" s="148" t="s">
        <v>45</v>
      </c>
      <c r="M1" s="404">
        <v>44835</v>
      </c>
      <c r="N1" s="405"/>
      <c r="O1" s="406"/>
      <c r="P1" s="406"/>
      <c r="AC1" s="104" t="s">
        <v>46</v>
      </c>
      <c r="AD1" s="104">
        <v>9.17</v>
      </c>
    </row>
    <row r="2" spans="1:30" s="76" customFormat="1" ht="12.75" x14ac:dyDescent="0.2">
      <c r="A2" s="80" t="s">
        <v>47</v>
      </c>
      <c r="B2" s="91">
        <v>10</v>
      </c>
      <c r="C2" s="88"/>
      <c r="D2" s="77"/>
      <c r="E2" s="77"/>
      <c r="F2" s="77"/>
      <c r="H2" s="305" t="s">
        <v>3</v>
      </c>
    </row>
    <row r="3" spans="1:30" s="76" customFormat="1" ht="11.25" x14ac:dyDescent="0.2">
      <c r="A3" s="80" t="s">
        <v>48</v>
      </c>
      <c r="B3" s="92">
        <f>B4/B2</f>
        <v>1.5</v>
      </c>
      <c r="C3" s="88"/>
      <c r="D3" s="77"/>
      <c r="I3" s="77"/>
      <c r="J3" s="77"/>
      <c r="K3" s="77"/>
      <c r="N3" s="108"/>
    </row>
    <row r="4" spans="1:30" s="76" customFormat="1" ht="11.25" x14ac:dyDescent="0.2">
      <c r="A4" s="80" t="s">
        <v>49</v>
      </c>
      <c r="B4" s="91">
        <v>15</v>
      </c>
      <c r="C4" s="88"/>
      <c r="D4" s="77"/>
      <c r="E4" s="77"/>
      <c r="F4" s="77"/>
      <c r="G4" s="77"/>
      <c r="H4" s="77"/>
      <c r="I4" s="77"/>
      <c r="J4" s="77"/>
      <c r="K4" s="77"/>
      <c r="N4" s="108"/>
    </row>
    <row r="5" spans="1:30" s="76" customFormat="1" ht="11.25" x14ac:dyDescent="0.2">
      <c r="A5" s="80" t="s">
        <v>50</v>
      </c>
      <c r="B5" s="93">
        <v>1.5</v>
      </c>
      <c r="C5" s="89"/>
      <c r="D5" s="77"/>
      <c r="E5" s="77"/>
      <c r="F5" s="77"/>
      <c r="G5" s="77"/>
      <c r="H5" s="77"/>
      <c r="I5" s="77"/>
      <c r="J5" s="77"/>
      <c r="K5" s="77"/>
      <c r="N5" s="108"/>
    </row>
    <row r="6" spans="1:30" s="76" customFormat="1" ht="11.25" x14ac:dyDescent="0.2">
      <c r="A6" s="84" t="s">
        <v>51</v>
      </c>
      <c r="B6" s="93">
        <v>27</v>
      </c>
      <c r="C6" s="89"/>
      <c r="D6" s="77"/>
      <c r="E6" s="77"/>
      <c r="F6" s="77"/>
      <c r="G6" s="77"/>
      <c r="H6" s="77"/>
      <c r="I6" s="77"/>
      <c r="J6" s="77"/>
      <c r="K6" s="421"/>
      <c r="L6" s="421"/>
      <c r="M6" s="421"/>
      <c r="N6" s="108"/>
    </row>
    <row r="7" spans="1:30" s="76" customFormat="1" ht="11.25" x14ac:dyDescent="0.2">
      <c r="A7" s="80" t="s">
        <v>52</v>
      </c>
      <c r="B7" s="93">
        <f>B6*B4</f>
        <v>405</v>
      </c>
      <c r="C7" s="90"/>
      <c r="E7" s="77"/>
      <c r="F7" s="77"/>
      <c r="G7" s="77"/>
      <c r="H7" s="77"/>
      <c r="I7" s="77"/>
      <c r="J7" s="77"/>
      <c r="K7" s="77"/>
      <c r="L7" s="77"/>
      <c r="M7" s="77"/>
      <c r="N7" s="108"/>
    </row>
    <row r="8" spans="1:30" s="76" customFormat="1" ht="11.25" x14ac:dyDescent="0.2">
      <c r="A8" s="80" t="s">
        <v>53</v>
      </c>
      <c r="B8" s="91">
        <f>B7/B5</f>
        <v>270</v>
      </c>
      <c r="C8" s="88"/>
      <c r="E8" s="77"/>
      <c r="F8" s="77"/>
      <c r="G8" s="77"/>
      <c r="H8" s="77"/>
      <c r="I8" s="77"/>
      <c r="J8" s="77"/>
      <c r="K8" s="77"/>
      <c r="L8" s="77"/>
      <c r="M8" s="77"/>
      <c r="N8" s="108"/>
    </row>
    <row r="9" spans="1:30" s="76" customFormat="1" ht="11.25" x14ac:dyDescent="0.2">
      <c r="A9" s="80" t="s">
        <v>54</v>
      </c>
      <c r="B9" s="93">
        <f>B4*C9</f>
        <v>15</v>
      </c>
      <c r="C9" s="88">
        <v>1</v>
      </c>
      <c r="D9" s="76" t="s">
        <v>55</v>
      </c>
      <c r="E9" s="77"/>
      <c r="F9" s="77"/>
      <c r="G9" s="79" t="s">
        <v>56</v>
      </c>
      <c r="H9" s="101">
        <v>0.4</v>
      </c>
      <c r="I9" s="77"/>
      <c r="J9" s="77"/>
      <c r="K9" s="77"/>
      <c r="L9" s="77"/>
      <c r="M9" s="77"/>
      <c r="N9" s="108"/>
    </row>
    <row r="10" spans="1:30" s="76" customFormat="1" ht="11.25" x14ac:dyDescent="0.2">
      <c r="A10" s="80" t="s">
        <v>57</v>
      </c>
      <c r="B10" s="93">
        <f>B4*C10</f>
        <v>93</v>
      </c>
      <c r="C10" s="88">
        <v>6.2</v>
      </c>
      <c r="D10" s="76" t="s">
        <v>55</v>
      </c>
      <c r="E10" s="77"/>
      <c r="F10" s="77"/>
      <c r="G10" s="100" t="s">
        <v>58</v>
      </c>
      <c r="H10" s="101">
        <v>0.28000000000000003</v>
      </c>
      <c r="I10" s="77"/>
      <c r="J10" s="77"/>
      <c r="K10" s="77"/>
      <c r="L10" s="77"/>
      <c r="M10" s="77"/>
    </row>
    <row r="11" spans="1:30" s="76" customFormat="1" ht="11.25" x14ac:dyDescent="0.2">
      <c r="A11" s="80" t="s">
        <v>59</v>
      </c>
      <c r="B11" s="76">
        <f>C11*B4</f>
        <v>30</v>
      </c>
      <c r="C11" s="82">
        <v>2</v>
      </c>
      <c r="D11" s="78" t="s">
        <v>55</v>
      </c>
      <c r="E11" s="77"/>
      <c r="F11" s="77"/>
      <c r="G11" s="100"/>
      <c r="H11" s="101"/>
      <c r="I11" s="77"/>
      <c r="J11" s="77"/>
      <c r="K11" s="77"/>
      <c r="L11" s="77"/>
      <c r="M11" s="77"/>
    </row>
    <row r="12" spans="1:30" s="76" customFormat="1" ht="11.25" x14ac:dyDescent="0.2">
      <c r="C12" s="78"/>
      <c r="D12" s="78"/>
      <c r="E12" s="78"/>
      <c r="F12" s="77"/>
      <c r="G12" s="77"/>
      <c r="H12" s="77"/>
      <c r="I12" s="77"/>
      <c r="J12" s="77"/>
      <c r="K12" s="77"/>
      <c r="L12" s="77"/>
      <c r="M12" s="77"/>
    </row>
    <row r="13" spans="1:30" s="73" customFormat="1" ht="59.25" customHeight="1" x14ac:dyDescent="0.2">
      <c r="A13" s="54" t="s">
        <v>60</v>
      </c>
      <c r="B13" s="94" t="s">
        <v>66</v>
      </c>
      <c r="C13" s="94" t="s">
        <v>66</v>
      </c>
      <c r="D13" s="94" t="s">
        <v>103</v>
      </c>
      <c r="E13" s="94" t="s">
        <v>103</v>
      </c>
      <c r="F13" s="94" t="s">
        <v>103</v>
      </c>
      <c r="G13" s="94" t="s">
        <v>66</v>
      </c>
      <c r="H13" s="94" t="s">
        <v>66</v>
      </c>
      <c r="I13" s="94" t="s">
        <v>66</v>
      </c>
      <c r="J13" s="94" t="s">
        <v>103</v>
      </c>
      <c r="K13" s="94" t="s">
        <v>103</v>
      </c>
      <c r="L13" s="94" t="s">
        <v>103</v>
      </c>
      <c r="M13" s="349" t="s">
        <v>103</v>
      </c>
      <c r="N13" s="74" t="s">
        <v>67</v>
      </c>
    </row>
    <row r="14" spans="1:30" s="71" customFormat="1" x14ac:dyDescent="0.2">
      <c r="A14" s="54" t="s">
        <v>68</v>
      </c>
      <c r="B14" s="95" t="s">
        <v>85</v>
      </c>
      <c r="C14" s="95" t="s">
        <v>86</v>
      </c>
      <c r="D14" s="95" t="s">
        <v>71</v>
      </c>
      <c r="E14" s="95" t="s">
        <v>72</v>
      </c>
      <c r="F14" s="95" t="s">
        <v>210</v>
      </c>
      <c r="G14" s="95" t="s">
        <v>87</v>
      </c>
      <c r="H14" s="95" t="s">
        <v>88</v>
      </c>
      <c r="I14" s="95" t="s">
        <v>89</v>
      </c>
      <c r="J14" s="95" t="s">
        <v>211</v>
      </c>
      <c r="K14" s="95" t="s">
        <v>212</v>
      </c>
      <c r="L14" s="95" t="s">
        <v>79</v>
      </c>
      <c r="M14" s="350" t="s">
        <v>213</v>
      </c>
      <c r="N14" s="72" t="s">
        <v>96</v>
      </c>
    </row>
    <row r="15" spans="1:30" s="71" customFormat="1" x14ac:dyDescent="0.2">
      <c r="A15" s="54" t="s">
        <v>97</v>
      </c>
      <c r="B15" s="95">
        <v>1</v>
      </c>
      <c r="C15" s="95">
        <v>2</v>
      </c>
      <c r="D15" s="95">
        <v>3</v>
      </c>
      <c r="E15" s="95">
        <v>4</v>
      </c>
      <c r="F15" s="95">
        <v>5</v>
      </c>
      <c r="G15" s="95">
        <v>6</v>
      </c>
      <c r="H15" s="95">
        <v>7</v>
      </c>
      <c r="I15" s="95">
        <v>8</v>
      </c>
      <c r="J15" s="95">
        <v>9</v>
      </c>
      <c r="K15" s="95">
        <v>10</v>
      </c>
      <c r="L15" s="95">
        <v>11</v>
      </c>
      <c r="M15" s="350">
        <v>12</v>
      </c>
      <c r="N15" s="72">
        <v>28</v>
      </c>
    </row>
    <row r="16" spans="1:30" x14ac:dyDescent="0.2">
      <c r="A16" s="54" t="s">
        <v>98</v>
      </c>
      <c r="B16" s="424" t="s">
        <v>66</v>
      </c>
      <c r="C16" s="425"/>
      <c r="D16" s="424" t="s">
        <v>103</v>
      </c>
      <c r="E16" s="426"/>
      <c r="F16" s="425"/>
      <c r="G16" s="424" t="s">
        <v>66</v>
      </c>
      <c r="H16" s="426"/>
      <c r="I16" s="425"/>
      <c r="J16" s="397" t="s">
        <v>103</v>
      </c>
      <c r="K16" s="424" t="s">
        <v>214</v>
      </c>
      <c r="L16" s="426"/>
      <c r="M16" s="426"/>
      <c r="N16" s="72" t="s">
        <v>104</v>
      </c>
    </row>
    <row r="17" spans="1:14" ht="12.75" x14ac:dyDescent="0.2">
      <c r="A17" s="144" t="s">
        <v>105</v>
      </c>
      <c r="B17" s="70"/>
      <c r="C17" s="69"/>
      <c r="D17" s="69"/>
      <c r="E17" s="69"/>
      <c r="F17" s="69"/>
      <c r="G17" s="69"/>
      <c r="H17" s="69"/>
      <c r="I17" s="69"/>
      <c r="J17" s="69"/>
      <c r="K17" s="69"/>
      <c r="L17" s="69"/>
      <c r="M17" s="69"/>
      <c r="N17" s="36"/>
    </row>
    <row r="18" spans="1:14" x14ac:dyDescent="0.2">
      <c r="A18" s="142" t="s">
        <v>106</v>
      </c>
      <c r="B18" s="50">
        <f>IF(B76&lt;80,B77,MIN(B76,80))</f>
        <v>80</v>
      </c>
      <c r="C18" s="50">
        <f t="shared" ref="C18:N18" si="0">IF(C76&lt;80,C77,MIN(C76,80))</f>
        <v>80</v>
      </c>
      <c r="D18" s="50">
        <f t="shared" si="0"/>
        <v>80</v>
      </c>
      <c r="E18" s="50">
        <f t="shared" si="0"/>
        <v>80</v>
      </c>
      <c r="F18" s="50">
        <f t="shared" si="0"/>
        <v>80</v>
      </c>
      <c r="G18" s="50">
        <f t="shared" si="0"/>
        <v>80</v>
      </c>
      <c r="H18" s="50">
        <f t="shared" si="0"/>
        <v>80</v>
      </c>
      <c r="I18" s="50">
        <f t="shared" si="0"/>
        <v>80</v>
      </c>
      <c r="J18" s="50">
        <f t="shared" si="0"/>
        <v>80</v>
      </c>
      <c r="K18" s="50">
        <f t="shared" si="0"/>
        <v>80</v>
      </c>
      <c r="L18" s="50">
        <f t="shared" si="0"/>
        <v>80</v>
      </c>
      <c r="M18" s="49">
        <f t="shared" si="0"/>
        <v>80</v>
      </c>
      <c r="N18" s="50">
        <f t="shared" si="0"/>
        <v>25.098281988201322</v>
      </c>
    </row>
    <row r="19" spans="1:14" x14ac:dyDescent="0.2">
      <c r="A19" s="36" t="s">
        <v>107</v>
      </c>
      <c r="B19" s="172">
        <v>0.8</v>
      </c>
      <c r="C19" s="172">
        <v>0.8</v>
      </c>
      <c r="D19" s="172">
        <v>0.6</v>
      </c>
      <c r="E19" s="172">
        <v>0.75</v>
      </c>
      <c r="F19" s="172">
        <v>0.75</v>
      </c>
      <c r="G19" s="172">
        <v>0.8</v>
      </c>
      <c r="H19" s="172">
        <v>0.8</v>
      </c>
      <c r="I19" s="172">
        <v>0.8</v>
      </c>
      <c r="J19" s="172">
        <v>0.6</v>
      </c>
      <c r="K19" s="172">
        <v>0.75</v>
      </c>
      <c r="L19" s="172">
        <v>0.75</v>
      </c>
      <c r="M19" s="173">
        <v>0.75</v>
      </c>
      <c r="N19" s="56">
        <v>0.4</v>
      </c>
    </row>
    <row r="20" spans="1:14" x14ac:dyDescent="0.2">
      <c r="A20" s="171" t="s">
        <v>108</v>
      </c>
      <c r="B20" s="55"/>
      <c r="C20" s="176"/>
      <c r="D20" s="176"/>
      <c r="E20" s="176"/>
      <c r="F20" s="176"/>
      <c r="G20" s="176"/>
      <c r="H20" s="176"/>
      <c r="I20" s="176"/>
      <c r="J20" s="176"/>
      <c r="K20" s="176"/>
      <c r="L20" s="176"/>
      <c r="M20" s="176"/>
      <c r="N20" s="56"/>
    </row>
    <row r="21" spans="1:14" s="64" customFormat="1" x14ac:dyDescent="0.2">
      <c r="A21" s="51" t="s">
        <v>109</v>
      </c>
      <c r="B21" s="174">
        <f t="shared" ref="B21:N21" si="1">B19*$B$8</f>
        <v>216</v>
      </c>
      <c r="C21" s="174">
        <f t="shared" si="1"/>
        <v>216</v>
      </c>
      <c r="D21" s="174">
        <f t="shared" si="1"/>
        <v>162</v>
      </c>
      <c r="E21" s="174">
        <f t="shared" si="1"/>
        <v>202.5</v>
      </c>
      <c r="F21" s="174">
        <f t="shared" si="1"/>
        <v>202.5</v>
      </c>
      <c r="G21" s="174">
        <f t="shared" si="1"/>
        <v>216</v>
      </c>
      <c r="H21" s="174">
        <f t="shared" si="1"/>
        <v>216</v>
      </c>
      <c r="I21" s="174">
        <f t="shared" si="1"/>
        <v>216</v>
      </c>
      <c r="J21" s="174">
        <f t="shared" si="1"/>
        <v>162</v>
      </c>
      <c r="K21" s="174">
        <f t="shared" si="1"/>
        <v>202.5</v>
      </c>
      <c r="L21" s="174">
        <f t="shared" si="1"/>
        <v>202.5</v>
      </c>
      <c r="M21" s="175">
        <f t="shared" si="1"/>
        <v>202.5</v>
      </c>
      <c r="N21" s="65">
        <f t="shared" si="1"/>
        <v>108</v>
      </c>
    </row>
    <row r="22" spans="1:14" s="15" customFormat="1" x14ac:dyDescent="0.2">
      <c r="A22" s="51" t="s">
        <v>110</v>
      </c>
      <c r="B22" s="63">
        <f t="shared" ref="B22:N22" si="2">B21*$B$5</f>
        <v>324</v>
      </c>
      <c r="C22" s="63">
        <f t="shared" si="2"/>
        <v>324</v>
      </c>
      <c r="D22" s="63">
        <f t="shared" si="2"/>
        <v>243</v>
      </c>
      <c r="E22" s="63">
        <f t="shared" si="2"/>
        <v>303.75</v>
      </c>
      <c r="F22" s="63">
        <f t="shared" si="2"/>
        <v>303.75</v>
      </c>
      <c r="G22" s="63">
        <f t="shared" si="2"/>
        <v>324</v>
      </c>
      <c r="H22" s="63">
        <f t="shared" si="2"/>
        <v>324</v>
      </c>
      <c r="I22" s="63">
        <f t="shared" si="2"/>
        <v>324</v>
      </c>
      <c r="J22" s="63">
        <f t="shared" si="2"/>
        <v>243</v>
      </c>
      <c r="K22" s="63">
        <f t="shared" si="2"/>
        <v>303.75</v>
      </c>
      <c r="L22" s="63">
        <f t="shared" si="2"/>
        <v>303.75</v>
      </c>
      <c r="M22" s="62">
        <f t="shared" si="2"/>
        <v>303.75</v>
      </c>
      <c r="N22" s="63">
        <f t="shared" si="2"/>
        <v>162</v>
      </c>
    </row>
    <row r="23" spans="1:14" s="15" customFormat="1" x14ac:dyDescent="0.2">
      <c r="A23" s="51" t="s">
        <v>111</v>
      </c>
      <c r="B23" s="143">
        <f>$B$9</f>
        <v>15</v>
      </c>
      <c r="C23" s="143">
        <f t="shared" ref="C23:N23" si="3">$B$9</f>
        <v>15</v>
      </c>
      <c r="D23" s="143">
        <f t="shared" si="3"/>
        <v>15</v>
      </c>
      <c r="E23" s="143">
        <f t="shared" si="3"/>
        <v>15</v>
      </c>
      <c r="F23" s="143">
        <f t="shared" si="3"/>
        <v>15</v>
      </c>
      <c r="G23" s="143">
        <f t="shared" si="3"/>
        <v>15</v>
      </c>
      <c r="H23" s="143">
        <f t="shared" si="3"/>
        <v>15</v>
      </c>
      <c r="I23" s="143">
        <f t="shared" si="3"/>
        <v>15</v>
      </c>
      <c r="J23" s="143">
        <f t="shared" si="3"/>
        <v>15</v>
      </c>
      <c r="K23" s="143">
        <f t="shared" si="3"/>
        <v>15</v>
      </c>
      <c r="L23" s="143">
        <f t="shared" si="3"/>
        <v>15</v>
      </c>
      <c r="M23" s="147">
        <f t="shared" si="3"/>
        <v>15</v>
      </c>
      <c r="N23" s="143">
        <f t="shared" si="3"/>
        <v>15</v>
      </c>
    </row>
    <row r="24" spans="1:14" s="15" customFormat="1" x14ac:dyDescent="0.2">
      <c r="A24" s="51" t="s">
        <v>112</v>
      </c>
      <c r="B24" s="143">
        <f t="shared" ref="B24:N24" si="4">IF(ISBLANK(B98),0,$B$10)</f>
        <v>93</v>
      </c>
      <c r="C24" s="143">
        <f t="shared" si="4"/>
        <v>93</v>
      </c>
      <c r="D24" s="143">
        <f t="shared" si="4"/>
        <v>0</v>
      </c>
      <c r="E24" s="143">
        <f t="shared" si="4"/>
        <v>0</v>
      </c>
      <c r="F24" s="143">
        <f t="shared" si="4"/>
        <v>0</v>
      </c>
      <c r="G24" s="143">
        <f t="shared" si="4"/>
        <v>93</v>
      </c>
      <c r="H24" s="143">
        <f t="shared" si="4"/>
        <v>93</v>
      </c>
      <c r="I24" s="143">
        <f t="shared" si="4"/>
        <v>93</v>
      </c>
      <c r="J24" s="143">
        <f t="shared" si="4"/>
        <v>0</v>
      </c>
      <c r="K24" s="143">
        <f t="shared" si="4"/>
        <v>0</v>
      </c>
      <c r="L24" s="143">
        <f t="shared" si="4"/>
        <v>0</v>
      </c>
      <c r="M24" s="147">
        <f t="shared" si="4"/>
        <v>0</v>
      </c>
      <c r="N24" s="143">
        <f t="shared" si="4"/>
        <v>0</v>
      </c>
    </row>
    <row r="25" spans="1:14" s="15" customFormat="1" x14ac:dyDescent="0.2">
      <c r="A25" s="51" t="s">
        <v>113</v>
      </c>
      <c r="B25" s="63">
        <f>B21*$B$5+SUM(B23:B24)</f>
        <v>432</v>
      </c>
      <c r="C25" s="63">
        <f t="shared" ref="C25:M25" si="5">C21*$B$5+SUM(C23:C24)</f>
        <v>432</v>
      </c>
      <c r="D25" s="63">
        <f t="shared" si="5"/>
        <v>258</v>
      </c>
      <c r="E25" s="63">
        <f t="shared" si="5"/>
        <v>318.75</v>
      </c>
      <c r="F25" s="63">
        <f t="shared" si="5"/>
        <v>318.75</v>
      </c>
      <c r="G25" s="63">
        <f t="shared" si="5"/>
        <v>432</v>
      </c>
      <c r="H25" s="63">
        <f t="shared" si="5"/>
        <v>432</v>
      </c>
      <c r="I25" s="63">
        <f t="shared" si="5"/>
        <v>432</v>
      </c>
      <c r="J25" s="63">
        <f t="shared" si="5"/>
        <v>258</v>
      </c>
      <c r="K25" s="63">
        <f t="shared" si="5"/>
        <v>318.75</v>
      </c>
      <c r="L25" s="63">
        <f t="shared" si="5"/>
        <v>318.75</v>
      </c>
      <c r="M25" s="62">
        <f t="shared" si="5"/>
        <v>318.75</v>
      </c>
      <c r="N25" s="63">
        <f>N21*$B$5+SUM(N23:N24)</f>
        <v>177</v>
      </c>
    </row>
    <row r="26" spans="1:14" s="15" customFormat="1" x14ac:dyDescent="0.2">
      <c r="A26" s="40" t="s">
        <v>114</v>
      </c>
      <c r="B26" s="60">
        <f t="shared" ref="B26:N26" si="6">-IF(ISBLANK(B97),0,MIN(B$22*$H$10,B$22-$B$7*$H$9))</f>
        <v>0</v>
      </c>
      <c r="C26" s="60">
        <f t="shared" si="6"/>
        <v>0</v>
      </c>
      <c r="D26" s="60">
        <f t="shared" si="6"/>
        <v>0</v>
      </c>
      <c r="E26" s="60">
        <f t="shared" si="6"/>
        <v>0</v>
      </c>
      <c r="F26" s="60">
        <f t="shared" si="6"/>
        <v>0</v>
      </c>
      <c r="G26" s="60">
        <f t="shared" si="6"/>
        <v>0</v>
      </c>
      <c r="H26" s="60">
        <f t="shared" si="6"/>
        <v>0</v>
      </c>
      <c r="I26" s="60">
        <f t="shared" si="6"/>
        <v>0</v>
      </c>
      <c r="J26" s="60">
        <f t="shared" si="6"/>
        <v>0</v>
      </c>
      <c r="K26" s="60">
        <f t="shared" si="6"/>
        <v>0</v>
      </c>
      <c r="L26" s="60">
        <f t="shared" si="6"/>
        <v>0</v>
      </c>
      <c r="M26" s="59">
        <f t="shared" si="6"/>
        <v>0</v>
      </c>
      <c r="N26" s="63">
        <f t="shared" si="6"/>
        <v>0</v>
      </c>
    </row>
    <row r="27" spans="1:14" s="15" customFormat="1" x14ac:dyDescent="0.2">
      <c r="A27" s="51" t="s">
        <v>115</v>
      </c>
      <c r="B27" s="60">
        <f t="shared" ref="B27:M27" si="7">SUM(B25:B26)</f>
        <v>432</v>
      </c>
      <c r="C27" s="60">
        <f t="shared" si="7"/>
        <v>432</v>
      </c>
      <c r="D27" s="60">
        <f t="shared" si="7"/>
        <v>258</v>
      </c>
      <c r="E27" s="60">
        <f t="shared" si="7"/>
        <v>318.75</v>
      </c>
      <c r="F27" s="60">
        <f t="shared" si="7"/>
        <v>318.75</v>
      </c>
      <c r="G27" s="60">
        <f t="shared" si="7"/>
        <v>432</v>
      </c>
      <c r="H27" s="60">
        <f t="shared" si="7"/>
        <v>432</v>
      </c>
      <c r="I27" s="60">
        <f t="shared" si="7"/>
        <v>432</v>
      </c>
      <c r="J27" s="60">
        <f t="shared" si="7"/>
        <v>258</v>
      </c>
      <c r="K27" s="60">
        <f t="shared" si="7"/>
        <v>318.75</v>
      </c>
      <c r="L27" s="60">
        <f t="shared" si="7"/>
        <v>318.75</v>
      </c>
      <c r="M27" s="59">
        <f t="shared" si="7"/>
        <v>318.75</v>
      </c>
      <c r="N27" s="63">
        <f>SUM(N25:N26)</f>
        <v>177</v>
      </c>
    </row>
    <row r="28" spans="1:14" s="15" customFormat="1" x14ac:dyDescent="0.2">
      <c r="A28" s="40" t="s">
        <v>116</v>
      </c>
      <c r="B28" s="60">
        <f>AVERAGE(L22:M22,B22)</f>
        <v>310.5</v>
      </c>
      <c r="C28" s="60">
        <f>AVERAGE(M22,B22:C22)</f>
        <v>317.25</v>
      </c>
      <c r="D28" s="60">
        <f t="shared" ref="D28:M28" si="8">AVERAGE(B22:D22)</f>
        <v>297</v>
      </c>
      <c r="E28" s="60">
        <f t="shared" si="8"/>
        <v>290.25</v>
      </c>
      <c r="F28" s="60">
        <f t="shared" si="8"/>
        <v>283.5</v>
      </c>
      <c r="G28" s="60">
        <f t="shared" si="8"/>
        <v>310.5</v>
      </c>
      <c r="H28" s="60">
        <f t="shared" si="8"/>
        <v>317.25</v>
      </c>
      <c r="I28" s="60">
        <f t="shared" si="8"/>
        <v>324</v>
      </c>
      <c r="J28" s="60">
        <f t="shared" si="8"/>
        <v>297</v>
      </c>
      <c r="K28" s="60">
        <f t="shared" si="8"/>
        <v>290.25</v>
      </c>
      <c r="L28" s="60">
        <f t="shared" si="8"/>
        <v>283.5</v>
      </c>
      <c r="M28" s="59">
        <f t="shared" si="8"/>
        <v>303.75</v>
      </c>
      <c r="N28" s="63">
        <f>SUM(N25:N26)</f>
        <v>177</v>
      </c>
    </row>
    <row r="29" spans="1:14" s="15" customFormat="1" x14ac:dyDescent="0.2">
      <c r="A29" s="170" t="s">
        <v>117</v>
      </c>
      <c r="B29" s="59"/>
      <c r="C29" s="168"/>
      <c r="D29" s="168"/>
      <c r="E29" s="168"/>
      <c r="F29" s="168"/>
      <c r="G29" s="168"/>
      <c r="H29" s="168"/>
      <c r="I29" s="168"/>
      <c r="J29" s="168"/>
      <c r="K29" s="168"/>
      <c r="L29" s="168"/>
      <c r="M29" s="168"/>
      <c r="N29" s="63"/>
    </row>
    <row r="30" spans="1:14" s="15" customFormat="1" x14ac:dyDescent="0.2">
      <c r="A30" s="40" t="s">
        <v>118</v>
      </c>
      <c r="B30" s="60">
        <f t="shared" ref="B30:N30" si="9">IF(ISBLANK(B98),0,$B$11)</f>
        <v>30</v>
      </c>
      <c r="C30" s="60">
        <f t="shared" si="9"/>
        <v>30</v>
      </c>
      <c r="D30" s="60">
        <f t="shared" si="9"/>
        <v>0</v>
      </c>
      <c r="E30" s="60">
        <f t="shared" si="9"/>
        <v>0</v>
      </c>
      <c r="F30" s="60">
        <f t="shared" si="9"/>
        <v>0</v>
      </c>
      <c r="G30" s="60">
        <f t="shared" si="9"/>
        <v>30</v>
      </c>
      <c r="H30" s="60">
        <f t="shared" si="9"/>
        <v>30</v>
      </c>
      <c r="I30" s="60">
        <f t="shared" si="9"/>
        <v>30</v>
      </c>
      <c r="J30" s="60">
        <f t="shared" si="9"/>
        <v>0</v>
      </c>
      <c r="K30" s="60">
        <f t="shared" si="9"/>
        <v>0</v>
      </c>
      <c r="L30" s="60">
        <f t="shared" si="9"/>
        <v>0</v>
      </c>
      <c r="M30" s="59">
        <f t="shared" si="9"/>
        <v>0</v>
      </c>
      <c r="N30" s="63">
        <f t="shared" si="9"/>
        <v>0</v>
      </c>
    </row>
    <row r="31" spans="1:14" s="15" customFormat="1" ht="12.75" x14ac:dyDescent="0.2">
      <c r="A31" s="39" t="s">
        <v>119</v>
      </c>
      <c r="B31" s="58"/>
      <c r="C31" s="57"/>
      <c r="D31" s="57"/>
      <c r="E31" s="57"/>
      <c r="F31" s="57"/>
      <c r="G31" s="57"/>
      <c r="H31" s="57"/>
      <c r="I31" s="57"/>
      <c r="J31" s="57"/>
      <c r="K31" s="57"/>
      <c r="L31" s="57"/>
      <c r="M31" s="57"/>
      <c r="N31" s="51"/>
    </row>
    <row r="32" spans="1:14" s="15" customFormat="1" x14ac:dyDescent="0.2">
      <c r="A32" s="54" t="s">
        <v>120</v>
      </c>
      <c r="B32" s="56">
        <v>1</v>
      </c>
      <c r="C32" s="56">
        <v>1</v>
      </c>
      <c r="D32" s="56">
        <v>1</v>
      </c>
      <c r="E32" s="56">
        <v>1</v>
      </c>
      <c r="F32" s="56">
        <v>1</v>
      </c>
      <c r="G32" s="56">
        <v>1</v>
      </c>
      <c r="H32" s="56">
        <v>1</v>
      </c>
      <c r="I32" s="56">
        <v>1</v>
      </c>
      <c r="J32" s="56">
        <v>1</v>
      </c>
      <c r="K32" s="56">
        <v>1</v>
      </c>
      <c r="L32" s="56">
        <v>1</v>
      </c>
      <c r="M32" s="55">
        <v>1</v>
      </c>
      <c r="N32" s="56">
        <v>1</v>
      </c>
    </row>
    <row r="33" spans="1:31" s="15" customFormat="1" x14ac:dyDescent="0.2">
      <c r="A33" s="54" t="s">
        <v>121</v>
      </c>
      <c r="B33" s="53">
        <v>0.8</v>
      </c>
      <c r="C33" s="53">
        <v>0.8</v>
      </c>
      <c r="D33" s="53">
        <v>0.8</v>
      </c>
      <c r="E33" s="53">
        <v>0.8</v>
      </c>
      <c r="F33" s="53">
        <v>0.8</v>
      </c>
      <c r="G33" s="53">
        <v>0.8</v>
      </c>
      <c r="H33" s="53">
        <v>0.8</v>
      </c>
      <c r="I33" s="53">
        <v>0.8</v>
      </c>
      <c r="J33" s="53">
        <v>0.8</v>
      </c>
      <c r="K33" s="53">
        <v>0.8</v>
      </c>
      <c r="L33" s="53">
        <v>0.8</v>
      </c>
      <c r="M33" s="351">
        <v>0.8</v>
      </c>
      <c r="N33" s="53">
        <v>0.8</v>
      </c>
    </row>
    <row r="34" spans="1:31" s="15" customFormat="1" x14ac:dyDescent="0.2">
      <c r="A34" s="54" t="s">
        <v>122</v>
      </c>
      <c r="B34" s="53">
        <f>((B36*$B$123)/$B$2)</f>
        <v>0.64999399399399382</v>
      </c>
      <c r="C34" s="53">
        <f t="shared" ref="C34:N34" si="10">((C36*$B$123)/$B$2)</f>
        <v>0.64999399399399382</v>
      </c>
      <c r="D34" s="53">
        <f t="shared" si="10"/>
        <v>0.64999399399399382</v>
      </c>
      <c r="E34" s="53">
        <f t="shared" si="10"/>
        <v>0.64999399399399382</v>
      </c>
      <c r="F34" s="53">
        <f t="shared" si="10"/>
        <v>0.64999399399399382</v>
      </c>
      <c r="G34" s="53">
        <f t="shared" si="10"/>
        <v>0.64999399399399382</v>
      </c>
      <c r="H34" s="53">
        <f t="shared" si="10"/>
        <v>0.64999399399399382</v>
      </c>
      <c r="I34" s="53">
        <f t="shared" si="10"/>
        <v>0.64999399399399382</v>
      </c>
      <c r="J34" s="53">
        <f t="shared" si="10"/>
        <v>0.64999399399399382</v>
      </c>
      <c r="K34" s="53">
        <f t="shared" si="10"/>
        <v>0.64999399399399382</v>
      </c>
      <c r="L34" s="53">
        <f t="shared" si="10"/>
        <v>0.64999399399399382</v>
      </c>
      <c r="M34" s="53">
        <f t="shared" si="10"/>
        <v>0.64999399399399382</v>
      </c>
      <c r="N34" s="53">
        <f t="shared" si="10"/>
        <v>0.64999399399399382</v>
      </c>
    </row>
    <row r="35" spans="1:31" s="15" customFormat="1" x14ac:dyDescent="0.2">
      <c r="A35" s="51" t="s">
        <v>123</v>
      </c>
      <c r="B35" s="50">
        <f t="shared" ref="B35:N35" si="11">ROUND($B$2*B$32,2)</f>
        <v>10</v>
      </c>
      <c r="C35" s="50">
        <f t="shared" si="11"/>
        <v>10</v>
      </c>
      <c r="D35" s="50">
        <f t="shared" si="11"/>
        <v>10</v>
      </c>
      <c r="E35" s="50">
        <f t="shared" si="11"/>
        <v>10</v>
      </c>
      <c r="F35" s="50">
        <f t="shared" si="11"/>
        <v>10</v>
      </c>
      <c r="G35" s="50">
        <f t="shared" si="11"/>
        <v>10</v>
      </c>
      <c r="H35" s="50">
        <f t="shared" si="11"/>
        <v>10</v>
      </c>
      <c r="I35" s="50">
        <f t="shared" si="11"/>
        <v>10</v>
      </c>
      <c r="J35" s="50">
        <f t="shared" si="11"/>
        <v>10</v>
      </c>
      <c r="K35" s="50">
        <f t="shared" si="11"/>
        <v>10</v>
      </c>
      <c r="L35" s="50">
        <f t="shared" si="11"/>
        <v>10</v>
      </c>
      <c r="M35" s="49">
        <f t="shared" si="11"/>
        <v>10</v>
      </c>
      <c r="N35" s="50">
        <f t="shared" si="11"/>
        <v>10</v>
      </c>
    </row>
    <row r="36" spans="1:31" x14ac:dyDescent="0.2">
      <c r="A36" s="51" t="s">
        <v>124</v>
      </c>
      <c r="B36" s="50">
        <f t="shared" ref="B36:N36" si="12">ROUND($B$2*B$33,2)</f>
        <v>8</v>
      </c>
      <c r="C36" s="50">
        <f t="shared" si="12"/>
        <v>8</v>
      </c>
      <c r="D36" s="50">
        <f t="shared" si="12"/>
        <v>8</v>
      </c>
      <c r="E36" s="50">
        <f t="shared" si="12"/>
        <v>8</v>
      </c>
      <c r="F36" s="50">
        <f t="shared" si="12"/>
        <v>8</v>
      </c>
      <c r="G36" s="50">
        <f t="shared" si="12"/>
        <v>8</v>
      </c>
      <c r="H36" s="50">
        <f t="shared" si="12"/>
        <v>8</v>
      </c>
      <c r="I36" s="50">
        <f t="shared" si="12"/>
        <v>8</v>
      </c>
      <c r="J36" s="50">
        <f t="shared" si="12"/>
        <v>8</v>
      </c>
      <c r="K36" s="50">
        <f t="shared" si="12"/>
        <v>8</v>
      </c>
      <c r="L36" s="50">
        <f t="shared" si="12"/>
        <v>8</v>
      </c>
      <c r="M36" s="49">
        <f t="shared" si="12"/>
        <v>8</v>
      </c>
      <c r="N36" s="50">
        <f t="shared" si="12"/>
        <v>8</v>
      </c>
    </row>
    <row r="37" spans="1:31" x14ac:dyDescent="0.2">
      <c r="A37" s="337" t="s">
        <v>125</v>
      </c>
      <c r="B37" s="353">
        <f>B34*$B$2</f>
        <v>6.4999399399399387</v>
      </c>
      <c r="C37" s="353">
        <f t="shared" ref="C37:N37" si="13">C34*$B$2</f>
        <v>6.4999399399399387</v>
      </c>
      <c r="D37" s="353">
        <f t="shared" si="13"/>
        <v>6.4999399399399387</v>
      </c>
      <c r="E37" s="353">
        <f t="shared" si="13"/>
        <v>6.4999399399399387</v>
      </c>
      <c r="F37" s="353">
        <f t="shared" si="13"/>
        <v>6.4999399399399387</v>
      </c>
      <c r="G37" s="353">
        <f t="shared" si="13"/>
        <v>6.4999399399399387</v>
      </c>
      <c r="H37" s="353">
        <f t="shared" si="13"/>
        <v>6.4999399399399387</v>
      </c>
      <c r="I37" s="353">
        <f t="shared" si="13"/>
        <v>6.4999399399399387</v>
      </c>
      <c r="J37" s="353">
        <f t="shared" si="13"/>
        <v>6.4999399399399387</v>
      </c>
      <c r="K37" s="353">
        <f t="shared" si="13"/>
        <v>6.4999399399399387</v>
      </c>
      <c r="L37" s="353">
        <f t="shared" si="13"/>
        <v>6.4999399399399387</v>
      </c>
      <c r="M37" s="353">
        <f t="shared" si="13"/>
        <v>6.4999399399399387</v>
      </c>
      <c r="N37" s="353">
        <f t="shared" si="13"/>
        <v>6.4999399399399387</v>
      </c>
    </row>
    <row r="38" spans="1:31" s="264" customFormat="1" ht="12.75" x14ac:dyDescent="0.2">
      <c r="A38" s="261" t="s">
        <v>126</v>
      </c>
      <c r="B38" s="262"/>
      <c r="C38" s="263"/>
      <c r="D38" s="263"/>
      <c r="E38" s="263"/>
      <c r="F38" s="263"/>
      <c r="G38" s="263"/>
      <c r="H38" s="263"/>
      <c r="I38" s="263"/>
      <c r="J38" s="263"/>
      <c r="K38" s="263"/>
      <c r="L38" s="263"/>
      <c r="M38" s="263"/>
      <c r="N38" s="263"/>
      <c r="O38" s="275"/>
      <c r="P38" s="275"/>
      <c r="Q38" s="275"/>
      <c r="R38" s="275"/>
      <c r="S38" s="275"/>
      <c r="T38" s="275"/>
      <c r="U38" s="275"/>
      <c r="V38" s="275"/>
      <c r="W38" s="275"/>
      <c r="X38" s="275"/>
      <c r="Y38" s="275"/>
      <c r="Z38" s="275"/>
      <c r="AA38" s="275"/>
      <c r="AB38" s="275"/>
      <c r="AC38" s="276"/>
      <c r="AD38" s="272"/>
      <c r="AE38" s="272"/>
    </row>
    <row r="39" spans="1:31" s="264" customFormat="1" ht="12.75" x14ac:dyDescent="0.2">
      <c r="A39" s="326" t="s">
        <v>127</v>
      </c>
      <c r="B39" s="314">
        <f>B$36*$B124</f>
        <v>5.5605045045045021</v>
      </c>
      <c r="C39" s="314">
        <f t="shared" ref="C39:N39" si="14">C$36*$B124</f>
        <v>5.5605045045045021</v>
      </c>
      <c r="D39" s="314">
        <f t="shared" si="14"/>
        <v>5.5605045045045021</v>
      </c>
      <c r="E39" s="314">
        <f t="shared" si="14"/>
        <v>5.5605045045045021</v>
      </c>
      <c r="F39" s="314">
        <f t="shared" si="14"/>
        <v>5.5605045045045021</v>
      </c>
      <c r="G39" s="314">
        <f t="shared" si="14"/>
        <v>5.5605045045045021</v>
      </c>
      <c r="H39" s="314">
        <f t="shared" si="14"/>
        <v>5.5605045045045021</v>
      </c>
      <c r="I39" s="314">
        <f t="shared" si="14"/>
        <v>5.5605045045045021</v>
      </c>
      <c r="J39" s="314">
        <f t="shared" si="14"/>
        <v>5.5605045045045021</v>
      </c>
      <c r="K39" s="314">
        <f t="shared" si="14"/>
        <v>5.5605045045045021</v>
      </c>
      <c r="L39" s="314">
        <f t="shared" si="14"/>
        <v>5.5605045045045021</v>
      </c>
      <c r="M39" s="314">
        <f t="shared" si="14"/>
        <v>5.5605045045045021</v>
      </c>
      <c r="N39" s="314">
        <f t="shared" si="14"/>
        <v>5.5605045045045021</v>
      </c>
      <c r="O39" s="275"/>
      <c r="P39" s="275"/>
      <c r="Q39" s="275"/>
      <c r="R39" s="275"/>
      <c r="S39" s="275"/>
      <c r="T39" s="275"/>
      <c r="U39" s="275"/>
      <c r="V39" s="275"/>
      <c r="W39" s="275"/>
      <c r="X39" s="275"/>
      <c r="Y39" s="275"/>
      <c r="Z39" s="275"/>
      <c r="AA39" s="275"/>
      <c r="AB39" s="275"/>
      <c r="AC39" s="276"/>
      <c r="AD39" s="272"/>
      <c r="AE39" s="272"/>
    </row>
    <row r="40" spans="1:31" s="264" customFormat="1" ht="12.75" x14ac:dyDescent="0.2">
      <c r="A40" s="326" t="s">
        <v>128</v>
      </c>
      <c r="B40" s="314">
        <f t="shared" ref="B40:N48" si="15">B$36*$B125</f>
        <v>1.286918918918919</v>
      </c>
      <c r="C40" s="314">
        <f t="shared" si="15"/>
        <v>1.286918918918919</v>
      </c>
      <c r="D40" s="314">
        <f t="shared" si="15"/>
        <v>1.286918918918919</v>
      </c>
      <c r="E40" s="314">
        <f t="shared" si="15"/>
        <v>1.286918918918919</v>
      </c>
      <c r="F40" s="314">
        <f t="shared" si="15"/>
        <v>1.286918918918919</v>
      </c>
      <c r="G40" s="314">
        <f t="shared" si="15"/>
        <v>1.286918918918919</v>
      </c>
      <c r="H40" s="314">
        <f t="shared" si="15"/>
        <v>1.286918918918919</v>
      </c>
      <c r="I40" s="314">
        <f t="shared" si="15"/>
        <v>1.286918918918919</v>
      </c>
      <c r="J40" s="314">
        <f t="shared" si="15"/>
        <v>1.286918918918919</v>
      </c>
      <c r="K40" s="314">
        <f t="shared" si="15"/>
        <v>1.286918918918919</v>
      </c>
      <c r="L40" s="314">
        <f t="shared" si="15"/>
        <v>1.286918918918919</v>
      </c>
      <c r="M40" s="314">
        <f t="shared" si="15"/>
        <v>1.286918918918919</v>
      </c>
      <c r="N40" s="314">
        <f t="shared" si="15"/>
        <v>1.286918918918919</v>
      </c>
      <c r="O40" s="275"/>
      <c r="P40" s="275"/>
      <c r="Q40" s="275"/>
      <c r="R40" s="275"/>
      <c r="S40" s="275"/>
      <c r="T40" s="275"/>
      <c r="U40" s="275"/>
      <c r="V40" s="275"/>
      <c r="W40" s="275"/>
      <c r="X40" s="275"/>
      <c r="Y40" s="275"/>
      <c r="Z40" s="275"/>
      <c r="AA40" s="275"/>
      <c r="AB40" s="275"/>
      <c r="AC40" s="276"/>
      <c r="AD40" s="272"/>
      <c r="AE40" s="272"/>
    </row>
    <row r="41" spans="1:31" s="264" customFormat="1" ht="12.75" x14ac:dyDescent="0.2">
      <c r="A41" s="326" t="s">
        <v>129</v>
      </c>
      <c r="B41" s="314">
        <f t="shared" si="15"/>
        <v>3.2063423423423418</v>
      </c>
      <c r="C41" s="314">
        <f t="shared" si="15"/>
        <v>3.2063423423423418</v>
      </c>
      <c r="D41" s="314">
        <f t="shared" si="15"/>
        <v>3.2063423423423418</v>
      </c>
      <c r="E41" s="314">
        <f t="shared" si="15"/>
        <v>3.2063423423423418</v>
      </c>
      <c r="F41" s="314">
        <f t="shared" si="15"/>
        <v>3.2063423423423418</v>
      </c>
      <c r="G41" s="314">
        <f t="shared" si="15"/>
        <v>3.2063423423423418</v>
      </c>
      <c r="H41" s="314">
        <f t="shared" si="15"/>
        <v>3.2063423423423418</v>
      </c>
      <c r="I41" s="314">
        <f t="shared" si="15"/>
        <v>3.2063423423423418</v>
      </c>
      <c r="J41" s="314">
        <f t="shared" si="15"/>
        <v>3.2063423423423418</v>
      </c>
      <c r="K41" s="314">
        <f t="shared" si="15"/>
        <v>3.2063423423423418</v>
      </c>
      <c r="L41" s="314">
        <f t="shared" si="15"/>
        <v>3.2063423423423418</v>
      </c>
      <c r="M41" s="314">
        <f t="shared" si="15"/>
        <v>3.2063423423423418</v>
      </c>
      <c r="N41" s="314">
        <f t="shared" si="15"/>
        <v>3.2063423423423418</v>
      </c>
      <c r="O41" s="275"/>
      <c r="P41" s="275"/>
      <c r="Q41" s="275"/>
      <c r="R41" s="275"/>
      <c r="S41" s="275"/>
      <c r="T41" s="275"/>
      <c r="U41" s="275"/>
      <c r="V41" s="275"/>
      <c r="W41" s="275"/>
      <c r="X41" s="275"/>
      <c r="Y41" s="275"/>
      <c r="Z41" s="275"/>
      <c r="AA41" s="275"/>
      <c r="AB41" s="275"/>
      <c r="AC41" s="276"/>
      <c r="AD41" s="272"/>
      <c r="AE41" s="272"/>
    </row>
    <row r="42" spans="1:31" s="264" customFormat="1" ht="12.75" x14ac:dyDescent="0.2">
      <c r="A42" s="326" t="s">
        <v>130</v>
      </c>
      <c r="B42" s="314">
        <f t="shared" si="15"/>
        <v>5.4670990990990971</v>
      </c>
      <c r="C42" s="314">
        <f t="shared" si="15"/>
        <v>5.4670990990990971</v>
      </c>
      <c r="D42" s="314">
        <f t="shared" si="15"/>
        <v>5.4670990990990971</v>
      </c>
      <c r="E42" s="314">
        <f t="shared" si="15"/>
        <v>5.4670990990990971</v>
      </c>
      <c r="F42" s="314">
        <f t="shared" si="15"/>
        <v>5.4670990990990971</v>
      </c>
      <c r="G42" s="314">
        <f t="shared" si="15"/>
        <v>5.4670990990990971</v>
      </c>
      <c r="H42" s="314">
        <f t="shared" si="15"/>
        <v>5.4670990990990971</v>
      </c>
      <c r="I42" s="314">
        <f t="shared" si="15"/>
        <v>5.4670990990990971</v>
      </c>
      <c r="J42" s="314">
        <f t="shared" si="15"/>
        <v>5.4670990990990971</v>
      </c>
      <c r="K42" s="314">
        <f t="shared" si="15"/>
        <v>5.4670990990990971</v>
      </c>
      <c r="L42" s="314">
        <f t="shared" si="15"/>
        <v>5.4670990990990971</v>
      </c>
      <c r="M42" s="314">
        <f t="shared" si="15"/>
        <v>5.4670990990990971</v>
      </c>
      <c r="N42" s="314">
        <f t="shared" si="15"/>
        <v>5.4670990990990971</v>
      </c>
      <c r="O42" s="275"/>
      <c r="P42" s="275"/>
      <c r="Q42" s="275"/>
      <c r="R42" s="275"/>
      <c r="S42" s="275"/>
      <c r="T42" s="275"/>
      <c r="U42" s="275"/>
      <c r="V42" s="275"/>
      <c r="W42" s="275"/>
      <c r="X42" s="275"/>
      <c r="Y42" s="275"/>
      <c r="Z42" s="275"/>
      <c r="AA42" s="275"/>
      <c r="AB42" s="275"/>
      <c r="AC42" s="276"/>
      <c r="AD42" s="272"/>
      <c r="AE42" s="272"/>
    </row>
    <row r="43" spans="1:31" s="264" customFormat="1" ht="12.75" x14ac:dyDescent="0.2">
      <c r="A43" s="326" t="s">
        <v>131</v>
      </c>
      <c r="B43" s="314">
        <f t="shared" si="15"/>
        <v>5.5605045045045021</v>
      </c>
      <c r="C43" s="314">
        <f t="shared" si="15"/>
        <v>5.5605045045045021</v>
      </c>
      <c r="D43" s="314">
        <f t="shared" si="15"/>
        <v>5.5605045045045021</v>
      </c>
      <c r="E43" s="314">
        <f t="shared" si="15"/>
        <v>5.5605045045045021</v>
      </c>
      <c r="F43" s="314">
        <f t="shared" si="15"/>
        <v>5.5605045045045021</v>
      </c>
      <c r="G43" s="314">
        <f t="shared" si="15"/>
        <v>5.5605045045045021</v>
      </c>
      <c r="H43" s="314">
        <f t="shared" si="15"/>
        <v>5.5605045045045021</v>
      </c>
      <c r="I43" s="314">
        <f t="shared" si="15"/>
        <v>5.5605045045045021</v>
      </c>
      <c r="J43" s="314">
        <f t="shared" si="15"/>
        <v>5.5605045045045021</v>
      </c>
      <c r="K43" s="314">
        <f t="shared" si="15"/>
        <v>5.5605045045045021</v>
      </c>
      <c r="L43" s="314">
        <f t="shared" si="15"/>
        <v>5.5605045045045021</v>
      </c>
      <c r="M43" s="314">
        <f t="shared" si="15"/>
        <v>5.5605045045045021</v>
      </c>
      <c r="N43" s="314">
        <f t="shared" si="15"/>
        <v>5.5605045045045021</v>
      </c>
      <c r="O43" s="275"/>
      <c r="P43" s="275"/>
      <c r="Q43" s="275"/>
      <c r="R43" s="275"/>
      <c r="S43" s="275"/>
      <c r="T43" s="275"/>
      <c r="U43" s="275"/>
      <c r="V43" s="275"/>
      <c r="W43" s="275"/>
      <c r="X43" s="275"/>
      <c r="Y43" s="275"/>
      <c r="Z43" s="275"/>
      <c r="AA43" s="275"/>
      <c r="AB43" s="275"/>
      <c r="AC43" s="276"/>
      <c r="AD43" s="272"/>
      <c r="AE43" s="272"/>
    </row>
    <row r="44" spans="1:31" s="264" customFormat="1" ht="12.75" x14ac:dyDescent="0.2">
      <c r="A44" s="326" t="s">
        <v>132</v>
      </c>
      <c r="B44" s="314">
        <f t="shared" si="15"/>
        <v>5.5605045045045021</v>
      </c>
      <c r="C44" s="314">
        <f t="shared" si="15"/>
        <v>5.5605045045045021</v>
      </c>
      <c r="D44" s="314">
        <f t="shared" si="15"/>
        <v>5.5605045045045021</v>
      </c>
      <c r="E44" s="314">
        <f t="shared" si="15"/>
        <v>5.5605045045045021</v>
      </c>
      <c r="F44" s="314">
        <f t="shared" si="15"/>
        <v>5.5605045045045021</v>
      </c>
      <c r="G44" s="314">
        <f t="shared" si="15"/>
        <v>5.5605045045045021</v>
      </c>
      <c r="H44" s="314">
        <f t="shared" si="15"/>
        <v>5.5605045045045021</v>
      </c>
      <c r="I44" s="314">
        <f t="shared" si="15"/>
        <v>5.5605045045045021</v>
      </c>
      <c r="J44" s="314">
        <f t="shared" si="15"/>
        <v>5.5605045045045021</v>
      </c>
      <c r="K44" s="314">
        <f t="shared" si="15"/>
        <v>5.5605045045045021</v>
      </c>
      <c r="L44" s="314">
        <f t="shared" si="15"/>
        <v>5.5605045045045021</v>
      </c>
      <c r="M44" s="314">
        <f t="shared" si="15"/>
        <v>5.5605045045045021</v>
      </c>
      <c r="N44" s="314">
        <f t="shared" si="15"/>
        <v>5.5605045045045021</v>
      </c>
      <c r="O44" s="275"/>
      <c r="P44" s="275"/>
      <c r="Q44" s="275"/>
      <c r="R44" s="275"/>
      <c r="S44" s="275"/>
      <c r="T44" s="275"/>
      <c r="U44" s="275"/>
      <c r="V44" s="275"/>
      <c r="W44" s="275"/>
      <c r="X44" s="275"/>
      <c r="Y44" s="275"/>
      <c r="Z44" s="275"/>
      <c r="AA44" s="275"/>
      <c r="AB44" s="275"/>
      <c r="AC44" s="276"/>
      <c r="AD44" s="272"/>
      <c r="AE44" s="272"/>
    </row>
    <row r="45" spans="1:31" s="264" customFormat="1" ht="12.75" x14ac:dyDescent="0.2">
      <c r="A45" s="326" t="s">
        <v>133</v>
      </c>
      <c r="B45" s="314">
        <f>IF(B$13="Deploy",B$36,B$36*$B130)</f>
        <v>8</v>
      </c>
      <c r="C45" s="314">
        <f t="shared" ref="C45:N47" si="16">IF(C$13="Deploy",C$36,C$36*$B130)</f>
        <v>8</v>
      </c>
      <c r="D45" s="314">
        <f t="shared" si="16"/>
        <v>2.8183063063063059</v>
      </c>
      <c r="E45" s="314">
        <f t="shared" si="16"/>
        <v>2.8183063063063059</v>
      </c>
      <c r="F45" s="314">
        <f t="shared" si="16"/>
        <v>2.8183063063063059</v>
      </c>
      <c r="G45" s="314">
        <f t="shared" si="16"/>
        <v>8</v>
      </c>
      <c r="H45" s="314">
        <f t="shared" si="16"/>
        <v>8</v>
      </c>
      <c r="I45" s="314">
        <f t="shared" si="16"/>
        <v>8</v>
      </c>
      <c r="J45" s="314">
        <f t="shared" si="16"/>
        <v>2.8183063063063059</v>
      </c>
      <c r="K45" s="314">
        <f t="shared" si="16"/>
        <v>2.8183063063063059</v>
      </c>
      <c r="L45" s="314">
        <f t="shared" si="16"/>
        <v>2.8183063063063059</v>
      </c>
      <c r="M45" s="314">
        <f t="shared" si="16"/>
        <v>2.8183063063063059</v>
      </c>
      <c r="N45" s="314">
        <f t="shared" si="16"/>
        <v>2.8183063063063059</v>
      </c>
      <c r="O45" s="275"/>
      <c r="P45" s="275"/>
      <c r="Q45" s="275"/>
      <c r="R45" s="275"/>
      <c r="S45" s="275"/>
      <c r="T45" s="275"/>
      <c r="U45" s="275"/>
      <c r="V45" s="275"/>
      <c r="W45" s="275"/>
      <c r="X45" s="275"/>
      <c r="Y45" s="275"/>
      <c r="Z45" s="275"/>
      <c r="AA45" s="275"/>
      <c r="AB45" s="275"/>
      <c r="AC45" s="276"/>
      <c r="AD45" s="272"/>
      <c r="AE45" s="272"/>
    </row>
    <row r="46" spans="1:31" s="264" customFormat="1" ht="12.75" x14ac:dyDescent="0.2">
      <c r="A46" s="326" t="s">
        <v>134</v>
      </c>
      <c r="B46" s="314">
        <f t="shared" si="15"/>
        <v>5.939315315315314</v>
      </c>
      <c r="C46" s="314">
        <f t="shared" si="15"/>
        <v>5.939315315315314</v>
      </c>
      <c r="D46" s="314">
        <f t="shared" si="15"/>
        <v>5.939315315315314</v>
      </c>
      <c r="E46" s="314">
        <f t="shared" si="15"/>
        <v>5.939315315315314</v>
      </c>
      <c r="F46" s="314">
        <f t="shared" si="15"/>
        <v>5.939315315315314</v>
      </c>
      <c r="G46" s="314">
        <f t="shared" si="15"/>
        <v>5.939315315315314</v>
      </c>
      <c r="H46" s="314">
        <f t="shared" si="15"/>
        <v>5.939315315315314</v>
      </c>
      <c r="I46" s="314">
        <f t="shared" si="15"/>
        <v>5.939315315315314</v>
      </c>
      <c r="J46" s="314">
        <f t="shared" si="15"/>
        <v>5.939315315315314</v>
      </c>
      <c r="K46" s="314">
        <f t="shared" si="15"/>
        <v>5.939315315315314</v>
      </c>
      <c r="L46" s="314">
        <f t="shared" si="15"/>
        <v>5.939315315315314</v>
      </c>
      <c r="M46" s="314">
        <f t="shared" si="15"/>
        <v>5.939315315315314</v>
      </c>
      <c r="N46" s="314">
        <f t="shared" si="15"/>
        <v>5.939315315315314</v>
      </c>
      <c r="O46" s="275"/>
      <c r="P46" s="275"/>
      <c r="Q46" s="275"/>
      <c r="R46" s="275"/>
      <c r="S46" s="275"/>
      <c r="T46" s="275"/>
      <c r="U46" s="275"/>
      <c r="V46" s="275"/>
      <c r="W46" s="275"/>
      <c r="X46" s="275"/>
      <c r="Y46" s="275"/>
      <c r="Z46" s="275"/>
      <c r="AA46" s="275"/>
      <c r="AB46" s="275"/>
      <c r="AC46" s="276"/>
      <c r="AD46" s="272"/>
      <c r="AE46" s="272"/>
    </row>
    <row r="47" spans="1:31" s="264" customFormat="1" ht="12.75" x14ac:dyDescent="0.2">
      <c r="A47" s="326" t="s">
        <v>135</v>
      </c>
      <c r="B47" s="314">
        <f>IF(B$13="Deploy",B$36,B$36*$B132)</f>
        <v>8</v>
      </c>
      <c r="C47" s="314">
        <f t="shared" si="16"/>
        <v>8</v>
      </c>
      <c r="D47" s="314">
        <f t="shared" si="16"/>
        <v>2.6289009009009003</v>
      </c>
      <c r="E47" s="314">
        <f t="shared" si="16"/>
        <v>2.6289009009009003</v>
      </c>
      <c r="F47" s="314">
        <f t="shared" si="16"/>
        <v>2.6289009009009003</v>
      </c>
      <c r="G47" s="314">
        <f t="shared" si="16"/>
        <v>8</v>
      </c>
      <c r="H47" s="314">
        <f t="shared" si="16"/>
        <v>8</v>
      </c>
      <c r="I47" s="314">
        <f t="shared" si="16"/>
        <v>8</v>
      </c>
      <c r="J47" s="314">
        <f t="shared" si="16"/>
        <v>2.6289009009009003</v>
      </c>
      <c r="K47" s="314">
        <f t="shared" si="16"/>
        <v>2.6289009009009003</v>
      </c>
      <c r="L47" s="314">
        <f t="shared" si="16"/>
        <v>2.6289009009009003</v>
      </c>
      <c r="M47" s="314">
        <f t="shared" si="16"/>
        <v>2.6289009009009003</v>
      </c>
      <c r="N47" s="314">
        <f t="shared" si="16"/>
        <v>2.6289009009009003</v>
      </c>
      <c r="O47" s="275"/>
      <c r="P47" s="275"/>
      <c r="Q47" s="275"/>
      <c r="R47" s="275"/>
      <c r="S47" s="275"/>
      <c r="T47" s="275"/>
      <c r="U47" s="275"/>
      <c r="V47" s="275"/>
      <c r="W47" s="275"/>
      <c r="X47" s="275"/>
      <c r="Y47" s="275"/>
      <c r="Z47" s="275"/>
      <c r="AA47" s="275"/>
      <c r="AB47" s="275"/>
      <c r="AC47" s="276"/>
      <c r="AD47" s="272"/>
      <c r="AE47" s="272"/>
    </row>
    <row r="48" spans="1:31" s="264" customFormat="1" ht="12.75" x14ac:dyDescent="0.2">
      <c r="A48" s="326" t="s">
        <v>136</v>
      </c>
      <c r="B48" s="314">
        <f t="shared" si="15"/>
        <v>8</v>
      </c>
      <c r="C48" s="314">
        <f t="shared" si="15"/>
        <v>8</v>
      </c>
      <c r="D48" s="314">
        <f t="shared" si="15"/>
        <v>8</v>
      </c>
      <c r="E48" s="314">
        <f t="shared" si="15"/>
        <v>8</v>
      </c>
      <c r="F48" s="314">
        <f t="shared" si="15"/>
        <v>8</v>
      </c>
      <c r="G48" s="314">
        <f t="shared" si="15"/>
        <v>8</v>
      </c>
      <c r="H48" s="314">
        <f t="shared" si="15"/>
        <v>8</v>
      </c>
      <c r="I48" s="314">
        <f t="shared" si="15"/>
        <v>8</v>
      </c>
      <c r="J48" s="314">
        <f t="shared" si="15"/>
        <v>8</v>
      </c>
      <c r="K48" s="314">
        <f t="shared" si="15"/>
        <v>8</v>
      </c>
      <c r="L48" s="314">
        <f t="shared" si="15"/>
        <v>8</v>
      </c>
      <c r="M48" s="314">
        <f t="shared" si="15"/>
        <v>8</v>
      </c>
      <c r="N48" s="314">
        <f t="shared" si="15"/>
        <v>8</v>
      </c>
      <c r="O48" s="275"/>
      <c r="P48" s="275"/>
      <c r="Q48" s="275"/>
      <c r="R48" s="275"/>
      <c r="S48" s="275"/>
      <c r="T48" s="275"/>
      <c r="U48" s="275"/>
      <c r="V48" s="275"/>
      <c r="W48" s="275"/>
      <c r="X48" s="275"/>
      <c r="Y48" s="275"/>
      <c r="Z48" s="275"/>
      <c r="AA48" s="275"/>
      <c r="AB48" s="275"/>
      <c r="AC48" s="276"/>
      <c r="AD48" s="272"/>
      <c r="AE48" s="272"/>
    </row>
    <row r="49" spans="1:31" s="264" customFormat="1" ht="12.75" x14ac:dyDescent="0.2">
      <c r="A49" s="265" t="s">
        <v>137</v>
      </c>
      <c r="B49" s="266"/>
      <c r="C49" s="267"/>
      <c r="D49" s="267"/>
      <c r="E49" s="267"/>
      <c r="F49" s="267"/>
      <c r="G49" s="267"/>
      <c r="H49" s="267"/>
      <c r="I49" s="267"/>
      <c r="J49" s="268"/>
      <c r="K49" s="268"/>
      <c r="L49" s="267"/>
      <c r="M49" s="267"/>
      <c r="N49" s="346"/>
      <c r="O49" s="277"/>
      <c r="P49" s="278"/>
      <c r="Q49" s="279"/>
      <c r="R49" s="277"/>
      <c r="S49" s="277"/>
      <c r="T49" s="277"/>
      <c r="U49" s="277"/>
      <c r="V49" s="277"/>
      <c r="W49" s="277"/>
      <c r="X49" s="277"/>
      <c r="Y49" s="277"/>
      <c r="Z49" s="277"/>
      <c r="AA49" s="277"/>
      <c r="AB49" s="277"/>
      <c r="AC49" s="277"/>
      <c r="AD49" s="271"/>
      <c r="AE49" s="272"/>
    </row>
    <row r="50" spans="1:31" x14ac:dyDescent="0.2">
      <c r="A50" s="47" t="s">
        <v>138</v>
      </c>
      <c r="B50" s="96">
        <v>9</v>
      </c>
      <c r="C50" s="96">
        <v>9</v>
      </c>
      <c r="D50" s="96">
        <v>9</v>
      </c>
      <c r="E50" s="96">
        <v>9</v>
      </c>
      <c r="F50" s="96">
        <v>9</v>
      </c>
      <c r="G50" s="96">
        <v>9</v>
      </c>
      <c r="H50" s="96">
        <v>9</v>
      </c>
      <c r="I50" s="96">
        <v>9</v>
      </c>
      <c r="J50" s="96">
        <v>9</v>
      </c>
      <c r="K50" s="96">
        <v>9</v>
      </c>
      <c r="L50" s="96">
        <v>9</v>
      </c>
      <c r="M50" s="309">
        <v>9</v>
      </c>
      <c r="N50" s="96">
        <v>9</v>
      </c>
    </row>
    <row r="51" spans="1:31" x14ac:dyDescent="0.2">
      <c r="A51" s="47" t="s">
        <v>139</v>
      </c>
      <c r="B51" s="96">
        <f t="shared" ref="B51:N51" si="17">ROUND(1*B50,2)</f>
        <v>9</v>
      </c>
      <c r="C51" s="96">
        <f t="shared" si="17"/>
        <v>9</v>
      </c>
      <c r="D51" s="96">
        <f t="shared" si="17"/>
        <v>9</v>
      </c>
      <c r="E51" s="96">
        <f t="shared" si="17"/>
        <v>9</v>
      </c>
      <c r="F51" s="96">
        <f t="shared" si="17"/>
        <v>9</v>
      </c>
      <c r="G51" s="96">
        <f t="shared" si="17"/>
        <v>9</v>
      </c>
      <c r="H51" s="96">
        <f t="shared" si="17"/>
        <v>9</v>
      </c>
      <c r="I51" s="96">
        <f t="shared" si="17"/>
        <v>9</v>
      </c>
      <c r="J51" s="96">
        <f t="shared" si="17"/>
        <v>9</v>
      </c>
      <c r="K51" s="96">
        <f t="shared" si="17"/>
        <v>9</v>
      </c>
      <c r="L51" s="96">
        <f t="shared" si="17"/>
        <v>9</v>
      </c>
      <c r="M51" s="309">
        <f t="shared" si="17"/>
        <v>9</v>
      </c>
      <c r="N51" s="96">
        <f t="shared" si="17"/>
        <v>9</v>
      </c>
    </row>
    <row r="52" spans="1:31" s="15" customFormat="1" x14ac:dyDescent="0.2">
      <c r="A52" s="43" t="s">
        <v>140</v>
      </c>
      <c r="B52" s="98">
        <v>6</v>
      </c>
      <c r="C52" s="98">
        <v>6</v>
      </c>
      <c r="D52" s="98">
        <v>6</v>
      </c>
      <c r="E52" s="98">
        <v>6</v>
      </c>
      <c r="F52" s="98">
        <v>6</v>
      </c>
      <c r="G52" s="98">
        <v>6</v>
      </c>
      <c r="H52" s="98">
        <v>6</v>
      </c>
      <c r="I52" s="98">
        <v>6</v>
      </c>
      <c r="J52" s="98">
        <v>6</v>
      </c>
      <c r="K52" s="98">
        <v>6</v>
      </c>
      <c r="L52" s="98">
        <v>6</v>
      </c>
      <c r="M52" s="343">
        <v>6</v>
      </c>
      <c r="N52" s="98">
        <v>6</v>
      </c>
    </row>
    <row r="53" spans="1:31" s="15" customFormat="1" x14ac:dyDescent="0.2">
      <c r="A53" s="43" t="s">
        <v>141</v>
      </c>
      <c r="B53" s="99">
        <f>B52*0.75</f>
        <v>4.5</v>
      </c>
      <c r="C53" s="99">
        <f t="shared" ref="C53:N53" si="18">C52*0.75</f>
        <v>4.5</v>
      </c>
      <c r="D53" s="99">
        <f t="shared" si="18"/>
        <v>4.5</v>
      </c>
      <c r="E53" s="99">
        <f t="shared" si="18"/>
        <v>4.5</v>
      </c>
      <c r="F53" s="99">
        <f t="shared" si="18"/>
        <v>4.5</v>
      </c>
      <c r="G53" s="99">
        <f t="shared" si="18"/>
        <v>4.5</v>
      </c>
      <c r="H53" s="99">
        <f t="shared" si="18"/>
        <v>4.5</v>
      </c>
      <c r="I53" s="99">
        <f t="shared" si="18"/>
        <v>4.5</v>
      </c>
      <c r="J53" s="99">
        <f t="shared" si="18"/>
        <v>4.5</v>
      </c>
      <c r="K53" s="99">
        <f t="shared" si="18"/>
        <v>4.5</v>
      </c>
      <c r="L53" s="99">
        <f t="shared" si="18"/>
        <v>4.5</v>
      </c>
      <c r="M53" s="344">
        <f t="shared" si="18"/>
        <v>4.5</v>
      </c>
      <c r="N53" s="96">
        <f t="shared" si="18"/>
        <v>4.5</v>
      </c>
    </row>
    <row r="54" spans="1:31" s="15" customFormat="1" ht="12.75" x14ac:dyDescent="0.2">
      <c r="A54" s="39" t="s">
        <v>142</v>
      </c>
      <c r="B54" s="38"/>
      <c r="C54" s="37"/>
      <c r="D54" s="37"/>
      <c r="E54" s="37"/>
      <c r="F54" s="37"/>
      <c r="G54" s="37"/>
      <c r="H54" s="37"/>
      <c r="I54" s="37"/>
      <c r="J54" s="37"/>
      <c r="K54" s="37"/>
      <c r="L54" s="37"/>
      <c r="M54" s="37"/>
      <c r="N54" s="51"/>
    </row>
    <row r="55" spans="1:31" x14ac:dyDescent="0.2">
      <c r="A55" s="36" t="s">
        <v>158</v>
      </c>
      <c r="B55" s="35">
        <f>B4</f>
        <v>15</v>
      </c>
      <c r="C55" s="35">
        <f t="shared" ref="C55:M55" si="19">B55</f>
        <v>15</v>
      </c>
      <c r="D55" s="35">
        <f t="shared" si="19"/>
        <v>15</v>
      </c>
      <c r="E55" s="35">
        <f t="shared" si="19"/>
        <v>15</v>
      </c>
      <c r="F55" s="35">
        <f t="shared" si="19"/>
        <v>15</v>
      </c>
      <c r="G55" s="35">
        <f t="shared" si="19"/>
        <v>15</v>
      </c>
      <c r="H55" s="35">
        <f t="shared" si="19"/>
        <v>15</v>
      </c>
      <c r="I55" s="35">
        <f t="shared" si="19"/>
        <v>15</v>
      </c>
      <c r="J55" s="35">
        <f t="shared" si="19"/>
        <v>15</v>
      </c>
      <c r="K55" s="35">
        <f t="shared" si="19"/>
        <v>15</v>
      </c>
      <c r="L55" s="35">
        <f t="shared" si="19"/>
        <v>15</v>
      </c>
      <c r="M55" s="339">
        <f t="shared" si="19"/>
        <v>15</v>
      </c>
      <c r="N55" s="115">
        <f>$B$85</f>
        <v>15</v>
      </c>
    </row>
    <row r="56" spans="1:31" x14ac:dyDescent="0.2">
      <c r="A56" s="34" t="s">
        <v>159</v>
      </c>
      <c r="B56" s="33">
        <f t="shared" ref="B56:M56" si="20">ROUNDUP(IF(B$13="Deploy",MAX((B$79/100)*$B86,$B86),(B$79/100)*$B86),0)</f>
        <v>15</v>
      </c>
      <c r="C56" s="33">
        <f t="shared" si="20"/>
        <v>15</v>
      </c>
      <c r="D56" s="33">
        <f t="shared" si="20"/>
        <v>14</v>
      </c>
      <c r="E56" s="33">
        <f t="shared" si="20"/>
        <v>14</v>
      </c>
      <c r="F56" s="33">
        <f t="shared" si="20"/>
        <v>13</v>
      </c>
      <c r="G56" s="33">
        <f t="shared" si="20"/>
        <v>15</v>
      </c>
      <c r="H56" s="33">
        <f t="shared" si="20"/>
        <v>15</v>
      </c>
      <c r="I56" s="33">
        <f t="shared" si="20"/>
        <v>15</v>
      </c>
      <c r="J56" s="33">
        <f t="shared" si="20"/>
        <v>14</v>
      </c>
      <c r="K56" s="33">
        <f t="shared" si="20"/>
        <v>14</v>
      </c>
      <c r="L56" s="33">
        <f t="shared" si="20"/>
        <v>13</v>
      </c>
      <c r="M56" s="125">
        <f t="shared" si="20"/>
        <v>12</v>
      </c>
      <c r="N56" s="33">
        <f>IF(B76&lt;80,12,IF(AND(B76&gt;=80,B76&lt;90),14,$B$86))</f>
        <v>15</v>
      </c>
    </row>
    <row r="57" spans="1:31" x14ac:dyDescent="0.2">
      <c r="A57" s="34" t="s">
        <v>160</v>
      </c>
      <c r="B57" s="33">
        <f t="shared" ref="B57:M57" si="21">ROUNDUP(IF(B$13="Deploy",MAX((B$79/100)*$B87,$B87),(B$79/100)*$B87),0)</f>
        <v>5</v>
      </c>
      <c r="C57" s="33">
        <f t="shared" si="21"/>
        <v>5</v>
      </c>
      <c r="D57" s="33">
        <f t="shared" si="21"/>
        <v>5</v>
      </c>
      <c r="E57" s="33">
        <f t="shared" si="21"/>
        <v>5</v>
      </c>
      <c r="F57" s="33">
        <f t="shared" si="21"/>
        <v>5</v>
      </c>
      <c r="G57" s="33">
        <f t="shared" si="21"/>
        <v>5</v>
      </c>
      <c r="H57" s="33">
        <f t="shared" si="21"/>
        <v>5</v>
      </c>
      <c r="I57" s="33">
        <f t="shared" si="21"/>
        <v>5</v>
      </c>
      <c r="J57" s="33">
        <f t="shared" si="21"/>
        <v>5</v>
      </c>
      <c r="K57" s="33">
        <f t="shared" si="21"/>
        <v>5</v>
      </c>
      <c r="L57" s="33">
        <f t="shared" si="21"/>
        <v>5</v>
      </c>
      <c r="M57" s="125">
        <f t="shared" si="21"/>
        <v>4</v>
      </c>
      <c r="N57" s="33">
        <f>ROUNDUP(IF(N$13="Deploy",MAX((N$79/100)*$B87,$B87),(N$79/100)*$B87),0)</f>
        <v>2</v>
      </c>
    </row>
    <row r="58" spans="1:31" x14ac:dyDescent="0.2">
      <c r="A58" s="34" t="s">
        <v>161</v>
      </c>
      <c r="B58" s="33">
        <f t="shared" ref="B58:M58" si="22">ROUNDUP(IF(B$13="Deploy",MAX((B$79/100)*$B88,$B88),(B$79/100)*$B88),0)</f>
        <v>7</v>
      </c>
      <c r="C58" s="33">
        <f t="shared" si="22"/>
        <v>7</v>
      </c>
      <c r="D58" s="33">
        <f t="shared" si="22"/>
        <v>7</v>
      </c>
      <c r="E58" s="33">
        <f t="shared" si="22"/>
        <v>7</v>
      </c>
      <c r="F58" s="33">
        <f t="shared" si="22"/>
        <v>6</v>
      </c>
      <c r="G58" s="33">
        <f t="shared" si="22"/>
        <v>7</v>
      </c>
      <c r="H58" s="33">
        <f t="shared" si="22"/>
        <v>7</v>
      </c>
      <c r="I58" s="33">
        <f t="shared" si="22"/>
        <v>7</v>
      </c>
      <c r="J58" s="33">
        <f t="shared" si="22"/>
        <v>7</v>
      </c>
      <c r="K58" s="33">
        <f t="shared" si="22"/>
        <v>7</v>
      </c>
      <c r="L58" s="33">
        <f t="shared" si="22"/>
        <v>6</v>
      </c>
      <c r="M58" s="125">
        <f t="shared" si="22"/>
        <v>6</v>
      </c>
      <c r="N58" s="33">
        <f>ROUNDUP(IF(N$13="Deploy",MAX((N$79/100)*$B88,$B88),(N$79/100)*$B88),0)</f>
        <v>3</v>
      </c>
    </row>
    <row r="59" spans="1:31" s="21" customFormat="1" x14ac:dyDescent="0.2">
      <c r="A59" s="34" t="s">
        <v>162</v>
      </c>
      <c r="B59" s="33">
        <f t="shared" ref="B59:M59" si="23">ROUNDUP(IF(B$13="Deploy",MAX((B$79/100)*$B89,$B89),(B$79/100)*$B89),0)</f>
        <v>12</v>
      </c>
      <c r="C59" s="33">
        <f t="shared" si="23"/>
        <v>12</v>
      </c>
      <c r="D59" s="33">
        <f t="shared" si="23"/>
        <v>12</v>
      </c>
      <c r="E59" s="33">
        <f t="shared" si="23"/>
        <v>12</v>
      </c>
      <c r="F59" s="33">
        <f t="shared" si="23"/>
        <v>10</v>
      </c>
      <c r="G59" s="33">
        <f t="shared" si="23"/>
        <v>12</v>
      </c>
      <c r="H59" s="33">
        <f t="shared" si="23"/>
        <v>12</v>
      </c>
      <c r="I59" s="33">
        <f t="shared" si="23"/>
        <v>12</v>
      </c>
      <c r="J59" s="33">
        <f t="shared" si="23"/>
        <v>12</v>
      </c>
      <c r="K59" s="33">
        <f t="shared" si="23"/>
        <v>12</v>
      </c>
      <c r="L59" s="33">
        <f t="shared" si="23"/>
        <v>10</v>
      </c>
      <c r="M59" s="125">
        <f t="shared" si="23"/>
        <v>10</v>
      </c>
      <c r="N59" s="33">
        <f>ROUNDUP(IF(N$13="Deploy",MAX((N$79/100)*$B89,$B89),(N$79/100)*$B89),0)</f>
        <v>5</v>
      </c>
    </row>
    <row r="60" spans="1:31" x14ac:dyDescent="0.2">
      <c r="A60" s="34" t="s">
        <v>163</v>
      </c>
      <c r="B60" s="33">
        <f t="shared" ref="B60:M60" si="24">ROUNDUP(IF(B$13="Deploy",MAX((B$79/100)*$B90,$B90),(B$79/100)*$B90),0)</f>
        <v>15</v>
      </c>
      <c r="C60" s="33">
        <f t="shared" si="24"/>
        <v>15</v>
      </c>
      <c r="D60" s="33">
        <f t="shared" si="24"/>
        <v>14</v>
      </c>
      <c r="E60" s="33">
        <f t="shared" si="24"/>
        <v>14</v>
      </c>
      <c r="F60" s="33">
        <f t="shared" si="24"/>
        <v>13</v>
      </c>
      <c r="G60" s="33">
        <f t="shared" si="24"/>
        <v>15</v>
      </c>
      <c r="H60" s="33">
        <f t="shared" si="24"/>
        <v>15</v>
      </c>
      <c r="I60" s="33">
        <f t="shared" si="24"/>
        <v>15</v>
      </c>
      <c r="J60" s="33">
        <f t="shared" si="24"/>
        <v>14</v>
      </c>
      <c r="K60" s="33">
        <f t="shared" si="24"/>
        <v>14</v>
      </c>
      <c r="L60" s="33">
        <f t="shared" si="24"/>
        <v>13</v>
      </c>
      <c r="M60" s="125">
        <f t="shared" si="24"/>
        <v>12</v>
      </c>
      <c r="N60" s="33">
        <f>ROUNDUP(IF(N$13="Deploy",MAX((N$79/100)*$B90,$B90),(N$79/100)*$B90),0)</f>
        <v>6</v>
      </c>
    </row>
    <row r="61" spans="1:31" x14ac:dyDescent="0.2">
      <c r="A61" s="34" t="s">
        <v>164</v>
      </c>
      <c r="B61" s="33">
        <f t="shared" ref="B61:M61" si="25">ROUNDUP(IF(B$13="Deploy",MAX((B$79/100)*$B91,$B91),(B$79/100)*$B91),0)</f>
        <v>12</v>
      </c>
      <c r="C61" s="33">
        <f t="shared" si="25"/>
        <v>12</v>
      </c>
      <c r="D61" s="33">
        <f t="shared" si="25"/>
        <v>12</v>
      </c>
      <c r="E61" s="33">
        <f t="shared" si="25"/>
        <v>12</v>
      </c>
      <c r="F61" s="33">
        <f t="shared" si="25"/>
        <v>10</v>
      </c>
      <c r="G61" s="33">
        <f t="shared" si="25"/>
        <v>12</v>
      </c>
      <c r="H61" s="33">
        <f t="shared" si="25"/>
        <v>12</v>
      </c>
      <c r="I61" s="33">
        <f t="shared" si="25"/>
        <v>12</v>
      </c>
      <c r="J61" s="33">
        <f t="shared" si="25"/>
        <v>12</v>
      </c>
      <c r="K61" s="33">
        <f t="shared" si="25"/>
        <v>12</v>
      </c>
      <c r="L61" s="33">
        <f t="shared" si="25"/>
        <v>10</v>
      </c>
      <c r="M61" s="125">
        <f t="shared" si="25"/>
        <v>10</v>
      </c>
      <c r="N61" s="33">
        <v>0</v>
      </c>
    </row>
    <row r="62" spans="1:31" x14ac:dyDescent="0.2">
      <c r="A62" s="34" t="s">
        <v>165</v>
      </c>
      <c r="B62" s="33">
        <f t="shared" ref="B62:M62" si="26">ROUNDUP(IF(B$13="Deploy",MAX((B$79/100)*$B92,$B92),(B$79/100)*$B92),0)</f>
        <v>3</v>
      </c>
      <c r="C62" s="33">
        <f t="shared" si="26"/>
        <v>3</v>
      </c>
      <c r="D62" s="33">
        <f t="shared" si="26"/>
        <v>3</v>
      </c>
      <c r="E62" s="33">
        <f t="shared" si="26"/>
        <v>3</v>
      </c>
      <c r="F62" s="33">
        <f t="shared" si="26"/>
        <v>3</v>
      </c>
      <c r="G62" s="33">
        <f t="shared" si="26"/>
        <v>3</v>
      </c>
      <c r="H62" s="33">
        <f t="shared" si="26"/>
        <v>3</v>
      </c>
      <c r="I62" s="33">
        <f t="shared" si="26"/>
        <v>3</v>
      </c>
      <c r="J62" s="33">
        <f t="shared" si="26"/>
        <v>3</v>
      </c>
      <c r="K62" s="33">
        <f t="shared" si="26"/>
        <v>3</v>
      </c>
      <c r="L62" s="33">
        <f t="shared" si="26"/>
        <v>3</v>
      </c>
      <c r="M62" s="125">
        <f t="shared" si="26"/>
        <v>3</v>
      </c>
      <c r="N62" s="33">
        <v>0</v>
      </c>
    </row>
    <row r="63" spans="1:31" x14ac:dyDescent="0.2">
      <c r="A63" s="34" t="s">
        <v>166</v>
      </c>
      <c r="B63" s="33">
        <f t="shared" ref="B63:M63" si="27">ROUNDUP(IF(B$13="Deploy",MAX((B$79/100)*$B93,$B93),(B$79/100)*$B93),0)</f>
        <v>3</v>
      </c>
      <c r="C63" s="33">
        <f t="shared" si="27"/>
        <v>3</v>
      </c>
      <c r="D63" s="33">
        <f t="shared" si="27"/>
        <v>3</v>
      </c>
      <c r="E63" s="33">
        <f t="shared" si="27"/>
        <v>3</v>
      </c>
      <c r="F63" s="33">
        <f t="shared" si="27"/>
        <v>3</v>
      </c>
      <c r="G63" s="33">
        <f t="shared" si="27"/>
        <v>3</v>
      </c>
      <c r="H63" s="33">
        <f t="shared" si="27"/>
        <v>3</v>
      </c>
      <c r="I63" s="33">
        <f t="shared" si="27"/>
        <v>3</v>
      </c>
      <c r="J63" s="33">
        <f t="shared" si="27"/>
        <v>3</v>
      </c>
      <c r="K63" s="33">
        <f t="shared" si="27"/>
        <v>3</v>
      </c>
      <c r="L63" s="33">
        <f t="shared" si="27"/>
        <v>3</v>
      </c>
      <c r="M63" s="125">
        <f t="shared" si="27"/>
        <v>3</v>
      </c>
      <c r="N63" s="33">
        <v>0</v>
      </c>
    </row>
    <row r="64" spans="1:31" x14ac:dyDescent="0.2">
      <c r="A64" s="34" t="str">
        <f>A94</f>
        <v>Required Skilled Crews</v>
      </c>
      <c r="B64" s="33">
        <f t="shared" ref="B64:M64" si="28">ROUNDUP(IF(B$13="Deploy",MAX((B$79/100)*$B94,$B94),(B$79/100)*$B94),0)</f>
        <v>12</v>
      </c>
      <c r="C64" s="33">
        <f t="shared" si="28"/>
        <v>12</v>
      </c>
      <c r="D64" s="33">
        <f t="shared" si="28"/>
        <v>12</v>
      </c>
      <c r="E64" s="33">
        <f t="shared" si="28"/>
        <v>12</v>
      </c>
      <c r="F64" s="33">
        <f t="shared" si="28"/>
        <v>10</v>
      </c>
      <c r="G64" s="33">
        <f t="shared" si="28"/>
        <v>12</v>
      </c>
      <c r="H64" s="33">
        <f t="shared" si="28"/>
        <v>12</v>
      </c>
      <c r="I64" s="33">
        <f t="shared" si="28"/>
        <v>12</v>
      </c>
      <c r="J64" s="33">
        <f t="shared" si="28"/>
        <v>12</v>
      </c>
      <c r="K64" s="33">
        <f t="shared" si="28"/>
        <v>12</v>
      </c>
      <c r="L64" s="33">
        <f t="shared" si="28"/>
        <v>10</v>
      </c>
      <c r="M64" s="125">
        <f t="shared" si="28"/>
        <v>10</v>
      </c>
      <c r="N64" s="33">
        <f>ROUNDUP(IF(N$13="Deploy",MAX((N$79/100)*$B94,$B94),(N$79/100)*$B94),0)</f>
        <v>5</v>
      </c>
    </row>
    <row r="65" spans="1:29" ht="12.75" x14ac:dyDescent="0.2">
      <c r="A65" s="265" t="s">
        <v>143</v>
      </c>
      <c r="B65" s="287"/>
      <c r="C65" s="288"/>
      <c r="D65" s="288"/>
      <c r="E65" s="288"/>
      <c r="F65" s="288"/>
      <c r="G65" s="289"/>
      <c r="H65" s="289"/>
      <c r="I65" s="289"/>
      <c r="J65" s="289"/>
      <c r="K65" s="289"/>
      <c r="L65" s="289"/>
      <c r="M65" s="289"/>
      <c r="N65" s="352"/>
    </row>
    <row r="66" spans="1:29" x14ac:dyDescent="0.2">
      <c r="A66" s="51" t="s">
        <v>144</v>
      </c>
      <c r="B66" s="294">
        <v>0.95</v>
      </c>
      <c r="C66" s="294">
        <v>0.95</v>
      </c>
      <c r="D66" s="294">
        <v>0.95</v>
      </c>
      <c r="E66" s="294">
        <v>0.95</v>
      </c>
      <c r="F66" s="294">
        <v>0.95</v>
      </c>
      <c r="G66" s="294">
        <v>0.95</v>
      </c>
      <c r="H66" s="294">
        <v>0.95</v>
      </c>
      <c r="I66" s="294">
        <v>0.95</v>
      </c>
      <c r="J66" s="294">
        <v>0.95</v>
      </c>
      <c r="K66" s="294">
        <v>0.95</v>
      </c>
      <c r="L66" s="294">
        <v>0.95</v>
      </c>
      <c r="M66" s="340">
        <v>0.95</v>
      </c>
      <c r="N66" s="296">
        <v>0.95</v>
      </c>
    </row>
    <row r="67" spans="1:29" x14ac:dyDescent="0.2">
      <c r="A67" s="51" t="s">
        <v>145</v>
      </c>
      <c r="B67" s="296">
        <v>0.92</v>
      </c>
      <c r="C67" s="296">
        <v>0.92</v>
      </c>
      <c r="D67" s="296">
        <v>0.92</v>
      </c>
      <c r="E67" s="296">
        <v>0.92</v>
      </c>
      <c r="F67" s="296">
        <v>0.92</v>
      </c>
      <c r="G67" s="296">
        <v>0.92</v>
      </c>
      <c r="H67" s="296">
        <v>0.92</v>
      </c>
      <c r="I67" s="296">
        <v>0.92</v>
      </c>
      <c r="J67" s="296">
        <v>0.92</v>
      </c>
      <c r="K67" s="296">
        <v>0.92</v>
      </c>
      <c r="L67" s="296">
        <v>0.92</v>
      </c>
      <c r="M67" s="341">
        <v>0.92</v>
      </c>
      <c r="N67" s="296">
        <v>0.92</v>
      </c>
    </row>
    <row r="68" spans="1:29" x14ac:dyDescent="0.2">
      <c r="A68" s="51" t="s">
        <v>146</v>
      </c>
      <c r="B68" s="296">
        <v>0.75</v>
      </c>
      <c r="C68" s="296">
        <v>0.75</v>
      </c>
      <c r="D68" s="296">
        <v>0.75</v>
      </c>
      <c r="E68" s="296">
        <v>0.75</v>
      </c>
      <c r="F68" s="296">
        <v>0.75</v>
      </c>
      <c r="G68" s="296">
        <v>0.75</v>
      </c>
      <c r="H68" s="296">
        <v>0.75</v>
      </c>
      <c r="I68" s="296">
        <v>0.75</v>
      </c>
      <c r="J68" s="296">
        <v>0.75</v>
      </c>
      <c r="K68" s="296">
        <v>0.75</v>
      </c>
      <c r="L68" s="296">
        <v>0.75</v>
      </c>
      <c r="M68" s="341">
        <v>0.75</v>
      </c>
      <c r="N68" s="296">
        <v>0.75</v>
      </c>
    </row>
    <row r="69" spans="1:29" x14ac:dyDescent="0.2">
      <c r="N69" s="20"/>
    </row>
    <row r="70" spans="1:29" x14ac:dyDescent="0.2">
      <c r="B70" s="15"/>
      <c r="C70" s="15"/>
    </row>
    <row r="71" spans="1:29" x14ac:dyDescent="0.2">
      <c r="B71" s="15"/>
      <c r="C71" s="15"/>
    </row>
    <row r="72" spans="1:29" ht="12.75" thickBot="1" x14ac:dyDescent="0.25">
      <c r="A72" s="32"/>
      <c r="N72" s="21"/>
    </row>
    <row r="73" spans="1:29" ht="13.5" thickBot="1" x14ac:dyDescent="0.25">
      <c r="A73" s="409" t="s">
        <v>147</v>
      </c>
      <c r="B73" s="410"/>
      <c r="C73" s="410"/>
      <c r="D73" s="410"/>
      <c r="E73" s="410"/>
      <c r="F73" s="410"/>
      <c r="G73" s="410"/>
      <c r="H73" s="410"/>
      <c r="I73" s="410"/>
      <c r="J73" s="410"/>
      <c r="K73" s="410"/>
      <c r="L73" s="410"/>
      <c r="M73" s="410"/>
      <c r="N73" s="411"/>
      <c r="AC73" s="133"/>
    </row>
    <row r="74" spans="1:29" x14ac:dyDescent="0.2">
      <c r="A74" s="29" t="s">
        <v>148</v>
      </c>
      <c r="B74" s="28">
        <f t="shared" ref="B74:M74" si="29">MIN(100,B76+$B$80)</f>
        <v>100</v>
      </c>
      <c r="C74" s="28">
        <f t="shared" si="29"/>
        <v>100</v>
      </c>
      <c r="D74" s="28">
        <f t="shared" si="29"/>
        <v>99.65352133915421</v>
      </c>
      <c r="E74" s="28">
        <f t="shared" si="29"/>
        <v>99.65352133915421</v>
      </c>
      <c r="F74" s="28">
        <f t="shared" si="29"/>
        <v>88.65352133915421</v>
      </c>
      <c r="G74" s="28">
        <f t="shared" si="29"/>
        <v>100</v>
      </c>
      <c r="H74" s="28">
        <f t="shared" si="29"/>
        <v>100</v>
      </c>
      <c r="I74" s="28">
        <f t="shared" si="29"/>
        <v>100</v>
      </c>
      <c r="J74" s="28">
        <f t="shared" si="29"/>
        <v>100</v>
      </c>
      <c r="K74" s="28">
        <f t="shared" si="29"/>
        <v>99.65352133915421</v>
      </c>
      <c r="L74" s="28">
        <f t="shared" si="29"/>
        <v>88.65352133915421</v>
      </c>
      <c r="M74" s="149">
        <f t="shared" si="29"/>
        <v>87.65352133915421</v>
      </c>
      <c r="N74" s="152">
        <v>60.803436023597357</v>
      </c>
    </row>
    <row r="75" spans="1:29" x14ac:dyDescent="0.2">
      <c r="A75" s="29" t="s">
        <v>149</v>
      </c>
      <c r="B75" s="28">
        <f t="shared" ref="B75:M75" si="30">MIN(100,B76+$B$81)</f>
        <v>100</v>
      </c>
      <c r="C75" s="28">
        <f t="shared" si="30"/>
        <v>100</v>
      </c>
      <c r="D75" s="28">
        <f t="shared" si="30"/>
        <v>95.826760669577112</v>
      </c>
      <c r="E75" s="28">
        <f t="shared" si="30"/>
        <v>95.826760669577112</v>
      </c>
      <c r="F75" s="28">
        <f t="shared" si="30"/>
        <v>84.826760669577112</v>
      </c>
      <c r="G75" s="28">
        <f t="shared" si="30"/>
        <v>100</v>
      </c>
      <c r="H75" s="28">
        <f t="shared" si="30"/>
        <v>100</v>
      </c>
      <c r="I75" s="28">
        <f t="shared" si="30"/>
        <v>100</v>
      </c>
      <c r="J75" s="28">
        <f t="shared" si="30"/>
        <v>96.826760669577112</v>
      </c>
      <c r="K75" s="28">
        <f t="shared" si="30"/>
        <v>95.826760669577112</v>
      </c>
      <c r="L75" s="28">
        <f t="shared" si="30"/>
        <v>84.826760669577112</v>
      </c>
      <c r="M75" s="149">
        <f t="shared" si="30"/>
        <v>83.826760669577112</v>
      </c>
      <c r="N75" s="27">
        <v>48.901718011798678</v>
      </c>
    </row>
    <row r="76" spans="1:29" x14ac:dyDescent="0.2">
      <c r="A76" s="29" t="s">
        <v>150</v>
      </c>
      <c r="B76" s="134">
        <v>100</v>
      </c>
      <c r="C76" s="134">
        <v>100</v>
      </c>
      <c r="D76" s="134">
        <v>92</v>
      </c>
      <c r="E76" s="134">
        <v>92</v>
      </c>
      <c r="F76" s="134">
        <v>81</v>
      </c>
      <c r="G76" s="134">
        <v>100</v>
      </c>
      <c r="H76" s="134">
        <v>100</v>
      </c>
      <c r="I76" s="134">
        <v>100</v>
      </c>
      <c r="J76" s="134">
        <v>93</v>
      </c>
      <c r="K76" s="134">
        <v>92</v>
      </c>
      <c r="L76" s="134">
        <v>81</v>
      </c>
      <c r="M76" s="150">
        <v>80</v>
      </c>
      <c r="N76" s="135">
        <v>37</v>
      </c>
    </row>
    <row r="77" spans="1:29" x14ac:dyDescent="0.2">
      <c r="A77" s="29" t="s">
        <v>151</v>
      </c>
      <c r="B77" s="28">
        <f t="shared" ref="B77:M77" si="31">MIN(80,IF(B13="Deploy",80,MAX(0,B76-$B$81)))</f>
        <v>80</v>
      </c>
      <c r="C77" s="28">
        <f t="shared" si="31"/>
        <v>80</v>
      </c>
      <c r="D77" s="28">
        <f t="shared" si="31"/>
        <v>80</v>
      </c>
      <c r="E77" s="28">
        <f t="shared" si="31"/>
        <v>80</v>
      </c>
      <c r="F77" s="28">
        <f t="shared" si="31"/>
        <v>77.173239330422888</v>
      </c>
      <c r="G77" s="28">
        <f t="shared" si="31"/>
        <v>80</v>
      </c>
      <c r="H77" s="28">
        <f t="shared" si="31"/>
        <v>80</v>
      </c>
      <c r="I77" s="28">
        <f t="shared" si="31"/>
        <v>80</v>
      </c>
      <c r="J77" s="28">
        <f t="shared" si="31"/>
        <v>80</v>
      </c>
      <c r="K77" s="28">
        <f t="shared" si="31"/>
        <v>80</v>
      </c>
      <c r="L77" s="28">
        <f t="shared" si="31"/>
        <v>77.173239330422888</v>
      </c>
      <c r="M77" s="149">
        <f t="shared" si="31"/>
        <v>76.173239330422888</v>
      </c>
      <c r="N77" s="27">
        <v>25.098281988201322</v>
      </c>
    </row>
    <row r="78" spans="1:29" ht="12.75" thickBot="1" x14ac:dyDescent="0.25">
      <c r="A78" s="26" t="s">
        <v>152</v>
      </c>
      <c r="B78" s="25">
        <f t="shared" ref="B78:M78" si="32">MIN(60,IF(B14="Deploy",60,MAX(0,B76-$B$80)))</f>
        <v>60</v>
      </c>
      <c r="C78" s="25">
        <f t="shared" si="32"/>
        <v>60</v>
      </c>
      <c r="D78" s="25">
        <f t="shared" si="32"/>
        <v>60</v>
      </c>
      <c r="E78" s="25">
        <f t="shared" si="32"/>
        <v>60</v>
      </c>
      <c r="F78" s="25">
        <f t="shared" si="32"/>
        <v>60</v>
      </c>
      <c r="G78" s="25">
        <f t="shared" si="32"/>
        <v>60</v>
      </c>
      <c r="H78" s="25">
        <f t="shared" si="32"/>
        <v>60</v>
      </c>
      <c r="I78" s="25">
        <f t="shared" si="32"/>
        <v>60</v>
      </c>
      <c r="J78" s="25">
        <f t="shared" si="32"/>
        <v>60</v>
      </c>
      <c r="K78" s="25">
        <f t="shared" si="32"/>
        <v>60</v>
      </c>
      <c r="L78" s="25">
        <f t="shared" si="32"/>
        <v>60</v>
      </c>
      <c r="M78" s="151">
        <f t="shared" si="32"/>
        <v>60</v>
      </c>
      <c r="N78" s="24">
        <v>13.196563976402647</v>
      </c>
    </row>
    <row r="79" spans="1:29" ht="12.75" thickBot="1" x14ac:dyDescent="0.25">
      <c r="A79" s="164" t="s">
        <v>153</v>
      </c>
      <c r="B79" s="166">
        <v>100</v>
      </c>
      <c r="C79" s="166">
        <v>100</v>
      </c>
      <c r="D79" s="166">
        <v>92</v>
      </c>
      <c r="E79" s="166">
        <v>92</v>
      </c>
      <c r="F79" s="166">
        <v>81</v>
      </c>
      <c r="G79" s="166">
        <v>100</v>
      </c>
      <c r="H79" s="166">
        <v>100</v>
      </c>
      <c r="I79" s="166">
        <v>100</v>
      </c>
      <c r="J79" s="166">
        <v>93</v>
      </c>
      <c r="K79" s="166">
        <v>92</v>
      </c>
      <c r="L79" s="166">
        <v>81</v>
      </c>
      <c r="M79" s="167">
        <v>80</v>
      </c>
      <c r="N79" s="165">
        <v>37</v>
      </c>
      <c r="AC79" s="133"/>
    </row>
    <row r="80" spans="1:29" s="2" customFormat="1" x14ac:dyDescent="0.2">
      <c r="A80" s="141" t="s">
        <v>154</v>
      </c>
      <c r="B80" s="138">
        <f t="array" ref="B80">SQRT(SUM(POWER(AVERAGE(B76:M76)-(B76:M76),2))/COUNT(B76:M76))*1</f>
        <v>7.6535213391542127</v>
      </c>
      <c r="C80" s="1"/>
      <c r="D80" s="1"/>
      <c r="E80" s="1"/>
      <c r="F80" s="1"/>
      <c r="G80" s="1"/>
      <c r="H80" s="1"/>
      <c r="I80" s="1"/>
      <c r="J80" s="1"/>
      <c r="K80" s="1"/>
      <c r="L80" s="1"/>
      <c r="M80" s="1"/>
      <c r="N80" s="1"/>
    </row>
    <row r="81" spans="1:21" s="2" customFormat="1" ht="12.75" thickBot="1" x14ac:dyDescent="0.25">
      <c r="A81" s="118" t="s">
        <v>155</v>
      </c>
      <c r="B81" s="140">
        <f>B80/2</f>
        <v>3.8267606695771064</v>
      </c>
      <c r="C81" s="1"/>
      <c r="D81" s="1"/>
      <c r="E81" s="1"/>
      <c r="F81" s="1"/>
      <c r="G81" s="1"/>
      <c r="H81" s="1"/>
      <c r="I81" s="1"/>
      <c r="J81" s="1"/>
      <c r="K81" s="1"/>
      <c r="L81" s="1"/>
      <c r="M81" s="1"/>
      <c r="N81" s="1"/>
    </row>
    <row r="82" spans="1:21" s="2" customFormat="1" ht="12.75" thickBot="1" x14ac:dyDescent="0.25">
      <c r="A82" s="15"/>
      <c r="B82" s="15"/>
      <c r="C82" s="15"/>
      <c r="D82" s="15"/>
      <c r="E82" s="15"/>
      <c r="F82" s="15"/>
      <c r="G82" s="15"/>
      <c r="H82" s="15"/>
      <c r="I82" s="15"/>
      <c r="J82" s="15"/>
      <c r="K82" s="15"/>
      <c r="L82" s="15"/>
      <c r="M82" s="15"/>
      <c r="N82" s="1"/>
    </row>
    <row r="83" spans="1:21" ht="13.5" thickBot="1" x14ac:dyDescent="0.25">
      <c r="A83" s="407" t="s">
        <v>156</v>
      </c>
      <c r="B83" s="408"/>
      <c r="C83" s="2"/>
      <c r="D83" s="2"/>
      <c r="E83" s="2"/>
      <c r="F83" s="2"/>
      <c r="G83" s="2"/>
      <c r="H83" s="2"/>
      <c r="I83" s="2"/>
      <c r="J83" s="2"/>
      <c r="K83" s="2"/>
      <c r="L83" s="2"/>
      <c r="M83" s="2"/>
      <c r="N83" s="5"/>
    </row>
    <row r="84" spans="1:21" ht="12.75" thickBot="1" x14ac:dyDescent="0.25">
      <c r="A84" s="415" t="s">
        <v>157</v>
      </c>
      <c r="B84" s="416"/>
      <c r="C84" s="2"/>
      <c r="D84" s="2"/>
      <c r="E84" s="2"/>
      <c r="F84" s="2"/>
      <c r="G84" s="2"/>
      <c r="H84" s="2"/>
      <c r="I84" s="2"/>
      <c r="J84" s="2"/>
      <c r="K84" s="2"/>
      <c r="L84" s="2"/>
      <c r="M84" s="2"/>
      <c r="N84" s="5"/>
    </row>
    <row r="85" spans="1:21" x14ac:dyDescent="0.2">
      <c r="A85" s="8" t="s">
        <v>158</v>
      </c>
      <c r="B85" s="14">
        <v>15</v>
      </c>
    </row>
    <row r="86" spans="1:21" x14ac:dyDescent="0.2">
      <c r="A86" s="6" t="s">
        <v>159</v>
      </c>
      <c r="B86" s="13">
        <v>15</v>
      </c>
    </row>
    <row r="87" spans="1:21" x14ac:dyDescent="0.2">
      <c r="A87" s="6" t="s">
        <v>160</v>
      </c>
      <c r="B87" s="12">
        <v>5</v>
      </c>
    </row>
    <row r="88" spans="1:21" x14ac:dyDescent="0.2">
      <c r="A88" s="6" t="s">
        <v>161</v>
      </c>
      <c r="B88" s="12">
        <v>7</v>
      </c>
    </row>
    <row r="89" spans="1:21" x14ac:dyDescent="0.2">
      <c r="A89" s="6" t="s">
        <v>162</v>
      </c>
      <c r="B89" s="12">
        <v>12</v>
      </c>
    </row>
    <row r="90" spans="1:21" x14ac:dyDescent="0.2">
      <c r="A90" s="6" t="s">
        <v>163</v>
      </c>
      <c r="B90" s="12">
        <v>15</v>
      </c>
    </row>
    <row r="91" spans="1:21" x14ac:dyDescent="0.2">
      <c r="A91" s="6" t="s">
        <v>164</v>
      </c>
      <c r="B91" s="12">
        <v>12</v>
      </c>
    </row>
    <row r="92" spans="1:21" s="2" customFormat="1" x14ac:dyDescent="0.2">
      <c r="A92" s="6" t="s">
        <v>165</v>
      </c>
      <c r="B92" s="12">
        <v>3</v>
      </c>
      <c r="C92" s="1"/>
      <c r="D92" s="1"/>
      <c r="E92" s="1"/>
      <c r="F92" s="1"/>
      <c r="G92" s="1"/>
      <c r="H92" s="1"/>
      <c r="I92" s="1"/>
      <c r="J92" s="1"/>
      <c r="K92" s="1"/>
      <c r="L92" s="1"/>
      <c r="M92" s="1"/>
      <c r="N92" s="1"/>
    </row>
    <row r="93" spans="1:21" x14ac:dyDescent="0.2">
      <c r="A93" s="6" t="s">
        <v>166</v>
      </c>
      <c r="B93" s="12">
        <v>3</v>
      </c>
    </row>
    <row r="94" spans="1:21" ht="12.75" thickBot="1" x14ac:dyDescent="0.25">
      <c r="A94" s="4" t="s">
        <v>167</v>
      </c>
      <c r="B94" s="11">
        <v>12</v>
      </c>
    </row>
    <row r="95" spans="1:21" ht="12.75" thickBot="1" x14ac:dyDescent="0.25"/>
    <row r="96" spans="1:21" ht="13.5" thickBot="1" x14ac:dyDescent="0.25">
      <c r="A96" s="407" t="s">
        <v>168</v>
      </c>
      <c r="B96" s="408"/>
      <c r="T96" s="2"/>
      <c r="U96" s="2"/>
    </row>
    <row r="97" spans="1:14" x14ac:dyDescent="0.2">
      <c r="A97" s="116" t="s">
        <v>169</v>
      </c>
      <c r="B97" s="117"/>
      <c r="C97" s="117"/>
      <c r="D97" s="117"/>
      <c r="E97" s="117"/>
      <c r="F97" s="117"/>
      <c r="G97" s="117"/>
      <c r="H97" s="117"/>
      <c r="I97" s="117"/>
      <c r="J97" s="117"/>
      <c r="K97" s="117"/>
      <c r="L97" s="117"/>
      <c r="M97" s="7"/>
      <c r="N97" s="7"/>
    </row>
    <row r="98" spans="1:14" ht="12.75" thickBot="1" x14ac:dyDescent="0.25">
      <c r="A98" s="118" t="s">
        <v>171</v>
      </c>
      <c r="B98" s="119" t="s">
        <v>170</v>
      </c>
      <c r="C98" s="119" t="s">
        <v>170</v>
      </c>
      <c r="D98" s="119"/>
      <c r="E98" s="119"/>
      <c r="F98" s="119"/>
      <c r="G98" s="119" t="s">
        <v>170</v>
      </c>
      <c r="H98" s="119" t="s">
        <v>170</v>
      </c>
      <c r="I98" s="119" t="s">
        <v>170</v>
      </c>
      <c r="J98" s="119"/>
      <c r="K98" s="119"/>
      <c r="L98" s="119"/>
      <c r="M98" s="3"/>
      <c r="N98" s="3"/>
    </row>
    <row r="99" spans="1:14" ht="12.75" thickBot="1" x14ac:dyDescent="0.25"/>
    <row r="100" spans="1:14" x14ac:dyDescent="0.2">
      <c r="A100" s="216" t="s">
        <v>172</v>
      </c>
      <c r="B100" s="400" t="s">
        <v>173</v>
      </c>
      <c r="C100" s="400"/>
      <c r="D100" s="401" t="s">
        <v>174</v>
      </c>
      <c r="E100" s="401"/>
      <c r="F100" s="402" t="s">
        <v>175</v>
      </c>
      <c r="G100" s="403"/>
      <c r="I100" s="217" t="s">
        <v>176</v>
      </c>
    </row>
    <row r="101" spans="1:14" x14ac:dyDescent="0.2">
      <c r="A101" s="181" t="s">
        <v>177</v>
      </c>
      <c r="B101" s="182"/>
      <c r="C101" s="182"/>
      <c r="D101" s="182"/>
      <c r="E101" s="182"/>
      <c r="F101" s="182"/>
      <c r="G101" s="183"/>
      <c r="I101" s="218" t="s">
        <v>44</v>
      </c>
    </row>
    <row r="102" spans="1:14" x14ac:dyDescent="0.2">
      <c r="A102" s="184" t="s">
        <v>178</v>
      </c>
      <c r="B102" s="185">
        <v>10</v>
      </c>
      <c r="C102" s="185">
        <v>10</v>
      </c>
      <c r="D102" s="186">
        <v>9</v>
      </c>
      <c r="E102" s="186">
        <v>7</v>
      </c>
      <c r="F102" s="187">
        <v>6</v>
      </c>
      <c r="G102" s="188">
        <v>0</v>
      </c>
    </row>
    <row r="103" spans="1:14" x14ac:dyDescent="0.2">
      <c r="A103" s="184" t="s">
        <v>179</v>
      </c>
      <c r="B103" s="185">
        <v>10</v>
      </c>
      <c r="C103" s="185">
        <v>8</v>
      </c>
      <c r="D103" s="186">
        <v>7</v>
      </c>
      <c r="E103" s="186">
        <v>5</v>
      </c>
      <c r="F103" s="187">
        <v>4</v>
      </c>
      <c r="G103" s="188">
        <v>0</v>
      </c>
    </row>
    <row r="104" spans="1:14" x14ac:dyDescent="0.2">
      <c r="A104" s="181" t="s">
        <v>126</v>
      </c>
      <c r="B104" s="189"/>
      <c r="C104" s="190"/>
      <c r="D104" s="190"/>
      <c r="E104" s="190"/>
      <c r="F104" s="190"/>
      <c r="G104" s="191"/>
    </row>
    <row r="105" spans="1:14" x14ac:dyDescent="0.2">
      <c r="A105" s="329" t="s">
        <v>180</v>
      </c>
      <c r="B105" s="192">
        <v>10</v>
      </c>
      <c r="C105" s="185">
        <v>6</v>
      </c>
      <c r="D105" s="186">
        <v>5</v>
      </c>
      <c r="E105" s="186">
        <v>5</v>
      </c>
      <c r="F105" s="187">
        <v>3</v>
      </c>
      <c r="G105" s="193">
        <v>0</v>
      </c>
    </row>
    <row r="106" spans="1:14" x14ac:dyDescent="0.2">
      <c r="A106" s="329" t="s">
        <v>181</v>
      </c>
      <c r="B106" s="185">
        <v>10</v>
      </c>
      <c r="C106" s="185">
        <v>1</v>
      </c>
      <c r="D106" s="186">
        <v>1</v>
      </c>
      <c r="E106" s="186">
        <v>1</v>
      </c>
      <c r="F106" s="187">
        <v>0</v>
      </c>
      <c r="G106" s="188">
        <v>0</v>
      </c>
    </row>
    <row r="107" spans="1:14" x14ac:dyDescent="0.2">
      <c r="A107" s="329" t="s">
        <v>182</v>
      </c>
      <c r="B107" s="185">
        <v>10</v>
      </c>
      <c r="C107" s="185">
        <v>3</v>
      </c>
      <c r="D107" s="186">
        <v>2</v>
      </c>
      <c r="E107" s="186"/>
      <c r="F107" s="187">
        <v>1</v>
      </c>
      <c r="G107" s="188">
        <v>0</v>
      </c>
    </row>
    <row r="108" spans="1:14" x14ac:dyDescent="0.2">
      <c r="A108" s="329" t="s">
        <v>183</v>
      </c>
      <c r="B108" s="185">
        <v>10</v>
      </c>
      <c r="C108" s="185">
        <v>6</v>
      </c>
      <c r="D108" s="186">
        <v>5</v>
      </c>
      <c r="E108" s="186">
        <v>3</v>
      </c>
      <c r="F108" s="187">
        <v>2</v>
      </c>
      <c r="G108" s="188">
        <v>0</v>
      </c>
    </row>
    <row r="109" spans="1:14" x14ac:dyDescent="0.2">
      <c r="A109" s="329" t="s">
        <v>184</v>
      </c>
      <c r="B109" s="185">
        <v>10</v>
      </c>
      <c r="C109" s="185">
        <v>6</v>
      </c>
      <c r="D109" s="186">
        <v>5</v>
      </c>
      <c r="E109" s="186">
        <v>5</v>
      </c>
      <c r="F109" s="187">
        <v>3</v>
      </c>
      <c r="G109" s="188">
        <v>0</v>
      </c>
    </row>
    <row r="110" spans="1:14" x14ac:dyDescent="0.2">
      <c r="A110" s="329" t="s">
        <v>185</v>
      </c>
      <c r="B110" s="185">
        <v>10</v>
      </c>
      <c r="C110" s="185">
        <v>6</v>
      </c>
      <c r="D110" s="186">
        <v>5</v>
      </c>
      <c r="E110" s="186">
        <v>5</v>
      </c>
      <c r="F110" s="187">
        <v>3</v>
      </c>
      <c r="G110" s="188">
        <v>0</v>
      </c>
    </row>
    <row r="111" spans="1:14" x14ac:dyDescent="0.2">
      <c r="A111" s="329" t="s">
        <v>186</v>
      </c>
      <c r="B111" s="185">
        <v>10</v>
      </c>
      <c r="C111" s="185">
        <v>8</v>
      </c>
      <c r="D111" s="186">
        <v>7</v>
      </c>
      <c r="E111" s="186">
        <v>2</v>
      </c>
      <c r="F111" s="187">
        <v>1</v>
      </c>
      <c r="G111" s="188">
        <v>0</v>
      </c>
    </row>
    <row r="112" spans="1:14" x14ac:dyDescent="0.2">
      <c r="A112" s="329" t="s">
        <v>187</v>
      </c>
      <c r="B112" s="185">
        <v>10</v>
      </c>
      <c r="C112" s="185">
        <v>6</v>
      </c>
      <c r="D112" s="186">
        <v>5</v>
      </c>
      <c r="E112" s="186">
        <v>4</v>
      </c>
      <c r="F112" s="187">
        <v>3</v>
      </c>
      <c r="G112" s="188">
        <v>0</v>
      </c>
    </row>
    <row r="113" spans="1:7" x14ac:dyDescent="0.2">
      <c r="A113" s="331" t="s">
        <v>188</v>
      </c>
      <c r="B113" s="185">
        <v>10</v>
      </c>
      <c r="C113" s="185">
        <v>8</v>
      </c>
      <c r="D113" s="186">
        <v>7</v>
      </c>
      <c r="E113" s="186">
        <v>2</v>
      </c>
      <c r="F113" s="187">
        <v>1</v>
      </c>
      <c r="G113" s="188">
        <v>0</v>
      </c>
    </row>
    <row r="114" spans="1:7" x14ac:dyDescent="0.2">
      <c r="A114" s="332" t="s">
        <v>189</v>
      </c>
      <c r="B114" s="185">
        <v>10</v>
      </c>
      <c r="C114" s="185">
        <v>8</v>
      </c>
      <c r="D114" s="186">
        <v>7</v>
      </c>
      <c r="E114" s="186">
        <v>6</v>
      </c>
      <c r="F114" s="187">
        <v>5</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85">
        <v>8</v>
      </c>
      <c r="C117" s="185">
        <v>6</v>
      </c>
      <c r="D117" s="186">
        <v>5</v>
      </c>
      <c r="E117" s="186">
        <v>3</v>
      </c>
      <c r="F117" s="187">
        <v>2</v>
      </c>
      <c r="G117" s="188">
        <v>0</v>
      </c>
    </row>
    <row r="118" spans="1:7" x14ac:dyDescent="0.2">
      <c r="A118" s="184" t="s">
        <v>190</v>
      </c>
      <c r="B118" s="203">
        <v>6</v>
      </c>
      <c r="C118" s="203">
        <v>6</v>
      </c>
      <c r="D118" s="204">
        <v>5</v>
      </c>
      <c r="E118" s="204">
        <v>4</v>
      </c>
      <c r="F118" s="205">
        <v>3</v>
      </c>
      <c r="G118" s="206">
        <v>0</v>
      </c>
    </row>
    <row r="119" spans="1:7" ht="12.75" thickBot="1" x14ac:dyDescent="0.25">
      <c r="A119" s="198" t="s">
        <v>191</v>
      </c>
      <c r="B119" s="199">
        <v>6</v>
      </c>
      <c r="C119" s="199">
        <v>4</v>
      </c>
      <c r="D119" s="200">
        <v>3</v>
      </c>
      <c r="E119" s="200">
        <v>3</v>
      </c>
      <c r="F119" s="201">
        <v>2</v>
      </c>
      <c r="G119" s="202">
        <v>0</v>
      </c>
    </row>
    <row r="122" spans="1:7" x14ac:dyDescent="0.2">
      <c r="A122" s="334" t="s">
        <v>192</v>
      </c>
      <c r="B122" s="334" t="s">
        <v>204</v>
      </c>
    </row>
    <row r="123" spans="1:7" x14ac:dyDescent="0.2">
      <c r="A123" s="335" t="s">
        <v>194</v>
      </c>
      <c r="B123" s="336">
        <f>HLOOKUP($B$122,'FA-18EF Mission System Summary'!$B$1:$F$12,2,FALSE)</f>
        <v>0.81249249249249234</v>
      </c>
    </row>
    <row r="124" spans="1:7" x14ac:dyDescent="0.2">
      <c r="A124" s="335" t="str">
        <f>A39</f>
        <v>Ready FA-18 E-F Advanced Threat Warning Mission Systems (C)</v>
      </c>
      <c r="B124" s="336">
        <f>HLOOKUP($B$122,'FA-18EF Mission System Summary'!$B$1:$F$12,3,FALSE)</f>
        <v>0.69506306306306276</v>
      </c>
    </row>
    <row r="125" spans="1:7" x14ac:dyDescent="0.2">
      <c r="A125" s="335" t="str">
        <f t="shared" ref="A125:A133" si="33">A40</f>
        <v>Ready FA-18 E-F HARM Support Mission Systems (D)</v>
      </c>
      <c r="B125" s="336">
        <f>HLOOKUP($B$122,'FA-18EF Mission System Summary'!$B$1:$F$12,4,FALSE)</f>
        <v>0.16086486486486487</v>
      </c>
    </row>
    <row r="126" spans="1:7" x14ac:dyDescent="0.2">
      <c r="A126" s="335" t="str">
        <f t="shared" si="33"/>
        <v>Ready FA-18 E-F Missile Launch Mission Systems (E)</v>
      </c>
      <c r="B126" s="336">
        <f>HLOOKUP($B$122,'FA-18EF Mission System Summary'!$B$1:$F$12,5,FALSE)</f>
        <v>0.40079279279279273</v>
      </c>
    </row>
    <row r="127" spans="1:7" x14ac:dyDescent="0.2">
      <c r="A127" s="335" t="str">
        <f t="shared" si="33"/>
        <v>Ready FA-18 E-F Survivability Mission Systems (F)</v>
      </c>
      <c r="B127" s="336">
        <f>HLOOKUP($B$122,'FA-18EF Mission System Summary'!$B$1:$F$12,6,FALSE)</f>
        <v>0.68338738738738714</v>
      </c>
    </row>
    <row r="128" spans="1:7" x14ac:dyDescent="0.2">
      <c r="A128" s="335" t="str">
        <f t="shared" si="33"/>
        <v>Ready FA-18 E-F Lethality Mission Systems (G)</v>
      </c>
      <c r="B128" s="336">
        <f>HLOOKUP($B$122,'FA-18EF Mission System Summary'!$B$1:$F$12,7,FALSE)</f>
        <v>0.69506306306306276</v>
      </c>
    </row>
    <row r="129" spans="1:2" x14ac:dyDescent="0.2">
      <c r="A129" s="335" t="str">
        <f t="shared" si="33"/>
        <v>Ready FA-18 E-F Combat Communications Mission Systems (H)</v>
      </c>
      <c r="B129" s="336">
        <f>HLOOKUP($B$122,'FA-18EF Mission System Summary'!$B$1:$F$12,8,FALSE)</f>
        <v>0.69506306306306276</v>
      </c>
    </row>
    <row r="130" spans="1:2" x14ac:dyDescent="0.2">
      <c r="A130" s="335" t="str">
        <f t="shared" si="33"/>
        <v>Ready FA-18 E-F Air to Air Refueling Mission Systems (I)</v>
      </c>
      <c r="B130" s="336">
        <f>HLOOKUP($B$122,'FA-18EF Mission System Summary'!$B$1:$F$12,9,FALSE)</f>
        <v>0.35228828828828823</v>
      </c>
    </row>
    <row r="131" spans="1:2" x14ac:dyDescent="0.2">
      <c r="A131" s="335" t="str">
        <f t="shared" si="33"/>
        <v>Ready FA-18 E-F Tactical Navigation Mission Systems (J)</v>
      </c>
      <c r="B131" s="336">
        <f>HLOOKUP($B$122,'FA-18EF Mission System Summary'!$B$1:$F$12,10,FALSE)</f>
        <v>0.74241441441441425</v>
      </c>
    </row>
    <row r="132" spans="1:2" x14ac:dyDescent="0.2">
      <c r="A132" s="335" t="str">
        <f t="shared" si="33"/>
        <v>Ready FA-18 E-F Shipboard Mission Systems (K)</v>
      </c>
      <c r="B132" s="336">
        <f>HLOOKUP($B$122,'FA-18EF Mission System Summary'!$B$1:$F$12,11,FALSE)</f>
        <v>0.32861261261261254</v>
      </c>
    </row>
    <row r="133" spans="1:2" x14ac:dyDescent="0.2">
      <c r="A133" s="335" t="str">
        <f t="shared" si="33"/>
        <v>Ready FA-18 E-F IMC Flight Mission Systems (L)</v>
      </c>
      <c r="B133" s="336">
        <f>HLOOKUP($B$122,'FA-18EF Mission System Summary'!$B$1:$F$12,12,FALSE)</f>
        <v>1</v>
      </c>
    </row>
  </sheetData>
  <mergeCells count="14">
    <mergeCell ref="B100:C100"/>
    <mergeCell ref="D100:E100"/>
    <mergeCell ref="F100:G100"/>
    <mergeCell ref="A1:G1"/>
    <mergeCell ref="K6:M6"/>
    <mergeCell ref="B16:C16"/>
    <mergeCell ref="D16:F16"/>
    <mergeCell ref="G16:I16"/>
    <mergeCell ref="K16:M16"/>
    <mergeCell ref="M1:P1"/>
    <mergeCell ref="A96:B96"/>
    <mergeCell ref="A73:N73"/>
    <mergeCell ref="A83:B83"/>
    <mergeCell ref="A84:B84"/>
  </mergeCells>
  <conditionalFormatting sqref="C105:C115">
    <cfRule type="cellIs" dxfId="95" priority="65" operator="equal">
      <formula>B105</formula>
    </cfRule>
  </conditionalFormatting>
  <conditionalFormatting sqref="D106:E115">
    <cfRule type="cellIs" dxfId="94" priority="68" operator="equal">
      <formula>C106</formula>
    </cfRule>
  </conditionalFormatting>
  <conditionalFormatting sqref="F106:F115">
    <cfRule type="cellIs" dxfId="93" priority="66" operator="equal">
      <formula>E106</formula>
    </cfRule>
    <cfRule type="cellIs" dxfId="92" priority="67" operator="equal">
      <formula>G106</formula>
    </cfRule>
  </conditionalFormatting>
  <conditionalFormatting sqref="C104">
    <cfRule type="cellIs" dxfId="91" priority="61" operator="equal">
      <formula>B104</formula>
    </cfRule>
  </conditionalFormatting>
  <conditionalFormatting sqref="D104:E104">
    <cfRule type="cellIs" dxfId="90" priority="64" operator="equal">
      <formula>C104</formula>
    </cfRule>
  </conditionalFormatting>
  <conditionalFormatting sqref="F104">
    <cfRule type="cellIs" dxfId="89" priority="62" operator="equal">
      <formula>E104</formula>
    </cfRule>
    <cfRule type="cellIs" dxfId="88" priority="63" operator="equal">
      <formula>G104</formula>
    </cfRule>
  </conditionalFormatting>
  <conditionalFormatting sqref="C118:C119">
    <cfRule type="cellIs" dxfId="87" priority="58" operator="equal">
      <formula>B118</formula>
    </cfRule>
  </conditionalFormatting>
  <conditionalFormatting sqref="D118:E119">
    <cfRule type="cellIs" dxfId="86" priority="60" operator="equal">
      <formula>C118</formula>
    </cfRule>
  </conditionalFormatting>
  <conditionalFormatting sqref="F118:F119">
    <cfRule type="cellIs" dxfId="85" priority="59" operator="equal">
      <formula>E118</formula>
    </cfRule>
    <cfRule type="cellIs" dxfId="84" priority="69" operator="equal">
      <formula>G118</formula>
    </cfRule>
  </conditionalFormatting>
  <conditionalFormatting sqref="F102">
    <cfRule type="cellIs" dxfId="83" priority="56" operator="equal">
      <formula>E102</formula>
    </cfRule>
  </conditionalFormatting>
  <conditionalFormatting sqref="E102:E103">
    <cfRule type="cellIs" dxfId="82" priority="55" operator="equal">
      <formula>D102</formula>
    </cfRule>
  </conditionalFormatting>
  <conditionalFormatting sqref="F102">
    <cfRule type="cellIs" dxfId="81" priority="52" operator="equal">
      <formula>E102</formula>
    </cfRule>
  </conditionalFormatting>
  <conditionalFormatting sqref="C102">
    <cfRule type="cellIs" dxfId="80" priority="53" operator="equal">
      <formula>B102</formula>
    </cfRule>
  </conditionalFormatting>
  <conditionalFormatting sqref="E102:E103">
    <cfRule type="cellIs" dxfId="79" priority="51" operator="equal">
      <formula>D102</formula>
    </cfRule>
  </conditionalFormatting>
  <conditionalFormatting sqref="F102">
    <cfRule type="cellIs" dxfId="78" priority="50" operator="equal">
      <formula>E102</formula>
    </cfRule>
  </conditionalFormatting>
  <conditionalFormatting sqref="C102">
    <cfRule type="cellIs" dxfId="77" priority="49" operator="equal">
      <formula>B102</formula>
    </cfRule>
  </conditionalFormatting>
  <conditionalFormatting sqref="D102">
    <cfRule type="cellIs" dxfId="76" priority="48" operator="equal">
      <formula>C102</formula>
    </cfRule>
  </conditionalFormatting>
  <conditionalFormatting sqref="E102:E103">
    <cfRule type="cellIs" dxfId="75" priority="47" operator="equal">
      <formula>D102</formula>
    </cfRule>
  </conditionalFormatting>
  <conditionalFormatting sqref="C102:C103">
    <cfRule type="cellIs" dxfId="74" priority="45" operator="equal">
      <formula>B102</formula>
    </cfRule>
  </conditionalFormatting>
  <conditionalFormatting sqref="D102:E103">
    <cfRule type="cellIs" dxfId="73" priority="57" operator="equal">
      <formula>C102</formula>
    </cfRule>
  </conditionalFormatting>
  <conditionalFormatting sqref="F103">
    <cfRule type="cellIs" dxfId="72" priority="46" operator="equal">
      <formula>E103</formula>
    </cfRule>
    <cfRule type="cellIs" dxfId="71" priority="54" operator="equal">
      <formula>G103</formula>
    </cfRule>
  </conditionalFormatting>
  <conditionalFormatting sqref="D102">
    <cfRule type="cellIs" dxfId="70" priority="70" operator="equal">
      <formula>C102</formula>
    </cfRule>
  </conditionalFormatting>
  <conditionalFormatting sqref="C116:C117">
    <cfRule type="cellIs" dxfId="69" priority="41" operator="equal">
      <formula>B116</formula>
    </cfRule>
  </conditionalFormatting>
  <conditionalFormatting sqref="D116:E117">
    <cfRule type="cellIs" dxfId="68" priority="44" operator="equal">
      <formula>C116</formula>
    </cfRule>
  </conditionalFormatting>
  <conditionalFormatting sqref="F116:F117">
    <cfRule type="cellIs" dxfId="67" priority="42" operator="equal">
      <formula>E116</formula>
    </cfRule>
    <cfRule type="cellIs" dxfId="66" priority="43" operator="equal">
      <formula>G116</formula>
    </cfRule>
  </conditionalFormatting>
  <conditionalFormatting sqref="D105:E105">
    <cfRule type="cellIs" dxfId="65" priority="35" operator="equal">
      <formula>C105</formula>
    </cfRule>
  </conditionalFormatting>
  <conditionalFormatting sqref="F105">
    <cfRule type="cellIs" dxfId="64" priority="36" operator="equal">
      <formula>G105</formula>
    </cfRule>
    <cfRule type="cellIs" dxfId="63" priority="77" operator="equal">
      <formula>E105</formula>
    </cfRule>
  </conditionalFormatting>
  <hyperlinks>
    <hyperlink ref="I100" location="'VFA (10E) FDNF (6 ARS) DRRS'!A1" display="Top" xr:uid="{00000000-0004-0000-1200-000000000000}"/>
    <hyperlink ref="H2" location="'VFA (10E) FDNF (6 ARS) DRRS'!A116" display="AMFOM" xr:uid="{00000000-0004-0000-1200-000001000000}"/>
    <hyperlink ref="I101" location="Inventory!A1" display="Inventory" xr:uid="{00000000-0004-0000-1200-000002000000}"/>
    <hyperlink ref="H1" location="Inventory!A1" display="Inventory" xr:uid="{00000000-0004-0000-1200-000003000000}"/>
  </hyperlinks>
  <printOptions horizontalCentered="1" verticalCentered="1"/>
  <pageMargins left="0.5" right="0.25" top="0.5" bottom="0.5" header="0.5" footer="0.5"/>
  <pageSetup scale="33"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E133"/>
  <sheetViews>
    <sheetView showGridLines="0" topLeftCell="A13" zoomScaleNormal="100" zoomScaleSheetLayoutView="100" workbookViewId="0">
      <selection activeCell="B39" sqref="B39:N48"/>
    </sheetView>
  </sheetViews>
  <sheetFormatPr defaultColWidth="9.140625" defaultRowHeight="12" x14ac:dyDescent="0.2"/>
  <cols>
    <col min="1" max="1" width="51.5703125" style="1" bestFit="1" customWidth="1"/>
    <col min="2" max="29" width="5.7109375" style="1" customWidth="1"/>
    <col min="30" max="30" width="7" style="1" bestFit="1" customWidth="1"/>
    <col min="31" max="16384" width="9.140625" style="1"/>
  </cols>
  <sheetData>
    <row r="1" spans="1:30" s="86" customFormat="1" ht="18.75" x14ac:dyDescent="0.3">
      <c r="A1" s="418" t="s">
        <v>218</v>
      </c>
      <c r="B1" s="418"/>
      <c r="C1" s="418"/>
      <c r="D1" s="418"/>
      <c r="E1" s="418"/>
      <c r="F1" s="418"/>
      <c r="G1" s="418"/>
      <c r="H1" s="304" t="s">
        <v>44</v>
      </c>
      <c r="I1" s="104"/>
      <c r="L1" s="148" t="s">
        <v>45</v>
      </c>
      <c r="M1" s="404">
        <v>44835</v>
      </c>
      <c r="N1" s="405"/>
      <c r="O1" s="406"/>
      <c r="P1" s="406"/>
      <c r="AC1" s="104" t="s">
        <v>46</v>
      </c>
      <c r="AD1" s="104">
        <v>9.18</v>
      </c>
    </row>
    <row r="2" spans="1:30" s="76" customFormat="1" ht="12.75" x14ac:dyDescent="0.2">
      <c r="A2" s="80" t="s">
        <v>47</v>
      </c>
      <c r="B2" s="91">
        <v>10</v>
      </c>
      <c r="C2" s="88"/>
      <c r="D2" s="77"/>
      <c r="E2" s="77"/>
      <c r="F2" s="77"/>
      <c r="H2" s="305" t="s">
        <v>3</v>
      </c>
    </row>
    <row r="3" spans="1:30" s="76" customFormat="1" ht="11.25" x14ac:dyDescent="0.2">
      <c r="A3" s="80" t="s">
        <v>48</v>
      </c>
      <c r="B3" s="92">
        <f>B4/B2</f>
        <v>1.5</v>
      </c>
      <c r="C3" s="88"/>
      <c r="D3" s="77"/>
      <c r="I3" s="77"/>
      <c r="J3" s="77"/>
      <c r="K3" s="77"/>
      <c r="N3" s="108"/>
    </row>
    <row r="4" spans="1:30" s="76" customFormat="1" ht="11.25" x14ac:dyDescent="0.2">
      <c r="A4" s="80" t="s">
        <v>49</v>
      </c>
      <c r="B4" s="91">
        <v>15</v>
      </c>
      <c r="C4" s="88"/>
      <c r="D4" s="77"/>
      <c r="E4" s="77"/>
      <c r="F4" s="77"/>
      <c r="G4" s="77"/>
      <c r="H4" s="77"/>
      <c r="I4" s="77"/>
      <c r="J4" s="77"/>
      <c r="K4" s="77"/>
      <c r="N4" s="108"/>
    </row>
    <row r="5" spans="1:30" s="76" customFormat="1" ht="11.25" x14ac:dyDescent="0.2">
      <c r="A5" s="80" t="s">
        <v>50</v>
      </c>
      <c r="B5" s="93">
        <v>1.5</v>
      </c>
      <c r="C5" s="89"/>
      <c r="D5" s="77"/>
      <c r="E5" s="77"/>
      <c r="F5" s="77"/>
      <c r="G5" s="77"/>
      <c r="H5" s="77"/>
      <c r="I5" s="77"/>
      <c r="J5" s="77"/>
      <c r="K5" s="77"/>
      <c r="N5" s="108"/>
    </row>
    <row r="6" spans="1:30" s="76" customFormat="1" ht="11.25" x14ac:dyDescent="0.2">
      <c r="A6" s="84" t="s">
        <v>51</v>
      </c>
      <c r="B6" s="93">
        <v>27</v>
      </c>
      <c r="C6" s="89"/>
      <c r="D6" s="77"/>
      <c r="E6" s="77"/>
      <c r="F6" s="77"/>
      <c r="G6" s="77"/>
      <c r="H6" s="77"/>
      <c r="I6" s="77"/>
      <c r="J6" s="77"/>
      <c r="K6" s="421"/>
      <c r="L6" s="421"/>
      <c r="M6" s="421"/>
      <c r="N6" s="108"/>
    </row>
    <row r="7" spans="1:30" s="76" customFormat="1" ht="11.25" x14ac:dyDescent="0.2">
      <c r="A7" s="80" t="s">
        <v>52</v>
      </c>
      <c r="B7" s="93">
        <f>B6*B4</f>
        <v>405</v>
      </c>
      <c r="C7" s="90"/>
      <c r="E7" s="77"/>
      <c r="F7" s="77"/>
      <c r="G7" s="77"/>
      <c r="H7" s="77"/>
      <c r="I7" s="77"/>
      <c r="J7" s="77"/>
      <c r="K7" s="77"/>
      <c r="L7" s="77"/>
      <c r="M7" s="77"/>
      <c r="N7" s="108"/>
    </row>
    <row r="8" spans="1:30" s="76" customFormat="1" ht="11.25" x14ac:dyDescent="0.2">
      <c r="A8" s="80" t="s">
        <v>53</v>
      </c>
      <c r="B8" s="91">
        <f>B7/B5</f>
        <v>270</v>
      </c>
      <c r="C8" s="88"/>
      <c r="E8" s="77"/>
      <c r="F8" s="77"/>
      <c r="G8" s="77"/>
      <c r="H8" s="77"/>
      <c r="I8" s="77"/>
      <c r="J8" s="77"/>
      <c r="K8" s="77"/>
      <c r="L8" s="77"/>
      <c r="M8" s="77"/>
      <c r="N8" s="108"/>
    </row>
    <row r="9" spans="1:30" s="76" customFormat="1" ht="11.25" x14ac:dyDescent="0.2">
      <c r="A9" s="80" t="s">
        <v>54</v>
      </c>
      <c r="B9" s="93">
        <f>B4*C9</f>
        <v>15</v>
      </c>
      <c r="C9" s="88">
        <v>1</v>
      </c>
      <c r="D9" s="76" t="s">
        <v>55</v>
      </c>
      <c r="E9" s="77"/>
      <c r="F9" s="77"/>
      <c r="G9" s="79" t="s">
        <v>56</v>
      </c>
      <c r="H9" s="101">
        <v>0.4</v>
      </c>
      <c r="I9" s="77"/>
      <c r="J9" s="77"/>
      <c r="K9" s="77"/>
      <c r="L9" s="77"/>
      <c r="M9" s="77"/>
      <c r="N9" s="108"/>
    </row>
    <row r="10" spans="1:30" s="76" customFormat="1" ht="11.25" x14ac:dyDescent="0.2">
      <c r="A10" s="80" t="s">
        <v>57</v>
      </c>
      <c r="B10" s="93">
        <f>B4*C10</f>
        <v>93</v>
      </c>
      <c r="C10" s="88">
        <v>6.2</v>
      </c>
      <c r="D10" s="76" t="s">
        <v>55</v>
      </c>
      <c r="E10" s="77"/>
      <c r="F10" s="77"/>
      <c r="G10" s="100" t="s">
        <v>58</v>
      </c>
      <c r="H10" s="101">
        <v>0.28000000000000003</v>
      </c>
      <c r="I10" s="77"/>
      <c r="J10" s="77"/>
      <c r="K10" s="77"/>
      <c r="L10" s="77"/>
      <c r="M10" s="77"/>
    </row>
    <row r="11" spans="1:30" s="76" customFormat="1" ht="11.25" x14ac:dyDescent="0.2">
      <c r="A11" s="80" t="s">
        <v>59</v>
      </c>
      <c r="B11" s="76">
        <f>C11*B4</f>
        <v>30</v>
      </c>
      <c r="C11" s="82">
        <v>2</v>
      </c>
      <c r="D11" s="78" t="s">
        <v>55</v>
      </c>
      <c r="E11" s="77"/>
      <c r="F11" s="77"/>
      <c r="G11" s="100"/>
      <c r="H11" s="101"/>
      <c r="I11" s="77"/>
      <c r="J11" s="77"/>
      <c r="K11" s="77"/>
      <c r="L11" s="77"/>
      <c r="M11" s="77"/>
    </row>
    <row r="12" spans="1:30" s="76" customFormat="1" ht="11.25" x14ac:dyDescent="0.2">
      <c r="C12" s="78"/>
      <c r="D12" s="78"/>
      <c r="E12" s="78"/>
      <c r="F12" s="77"/>
      <c r="G12" s="77"/>
      <c r="H12" s="77"/>
      <c r="I12" s="77"/>
      <c r="J12" s="77"/>
      <c r="K12" s="77"/>
      <c r="L12" s="77"/>
      <c r="M12" s="77"/>
    </row>
    <row r="13" spans="1:30" s="73" customFormat="1" ht="59.25" customHeight="1" x14ac:dyDescent="0.2">
      <c r="A13" s="54" t="s">
        <v>60</v>
      </c>
      <c r="B13" s="94" t="s">
        <v>66</v>
      </c>
      <c r="C13" s="94" t="s">
        <v>66</v>
      </c>
      <c r="D13" s="94" t="s">
        <v>103</v>
      </c>
      <c r="E13" s="94" t="s">
        <v>103</v>
      </c>
      <c r="F13" s="94" t="s">
        <v>103</v>
      </c>
      <c r="G13" s="94" t="s">
        <v>66</v>
      </c>
      <c r="H13" s="94" t="s">
        <v>66</v>
      </c>
      <c r="I13" s="94" t="s">
        <v>66</v>
      </c>
      <c r="J13" s="94" t="s">
        <v>103</v>
      </c>
      <c r="K13" s="94" t="s">
        <v>103</v>
      </c>
      <c r="L13" s="94" t="s">
        <v>103</v>
      </c>
      <c r="M13" s="349" t="s">
        <v>103</v>
      </c>
      <c r="N13" s="74" t="s">
        <v>67</v>
      </c>
    </row>
    <row r="14" spans="1:30" s="71" customFormat="1" x14ac:dyDescent="0.2">
      <c r="A14" s="54" t="s">
        <v>68</v>
      </c>
      <c r="B14" s="95" t="s">
        <v>85</v>
      </c>
      <c r="C14" s="95" t="s">
        <v>86</v>
      </c>
      <c r="D14" s="95" t="s">
        <v>71</v>
      </c>
      <c r="E14" s="95" t="s">
        <v>72</v>
      </c>
      <c r="F14" s="95" t="s">
        <v>210</v>
      </c>
      <c r="G14" s="95" t="s">
        <v>87</v>
      </c>
      <c r="H14" s="95" t="s">
        <v>88</v>
      </c>
      <c r="I14" s="95" t="s">
        <v>89</v>
      </c>
      <c r="J14" s="95" t="s">
        <v>211</v>
      </c>
      <c r="K14" s="95" t="s">
        <v>212</v>
      </c>
      <c r="L14" s="95" t="s">
        <v>79</v>
      </c>
      <c r="M14" s="350" t="s">
        <v>213</v>
      </c>
      <c r="N14" s="72" t="s">
        <v>96</v>
      </c>
    </row>
    <row r="15" spans="1:30" s="71" customFormat="1" x14ac:dyDescent="0.2">
      <c r="A15" s="54" t="s">
        <v>97</v>
      </c>
      <c r="B15" s="95">
        <v>1</v>
      </c>
      <c r="C15" s="95">
        <v>2</v>
      </c>
      <c r="D15" s="95">
        <v>3</v>
      </c>
      <c r="E15" s="95">
        <v>4</v>
      </c>
      <c r="F15" s="95">
        <v>5</v>
      </c>
      <c r="G15" s="95">
        <v>6</v>
      </c>
      <c r="H15" s="95">
        <v>7</v>
      </c>
      <c r="I15" s="95">
        <v>8</v>
      </c>
      <c r="J15" s="95">
        <v>9</v>
      </c>
      <c r="K15" s="95">
        <v>10</v>
      </c>
      <c r="L15" s="95">
        <v>11</v>
      </c>
      <c r="M15" s="350">
        <v>12</v>
      </c>
      <c r="N15" s="72">
        <v>28</v>
      </c>
    </row>
    <row r="16" spans="1:30" x14ac:dyDescent="0.2">
      <c r="A16" s="54" t="s">
        <v>98</v>
      </c>
      <c r="B16" s="424" t="s">
        <v>66</v>
      </c>
      <c r="C16" s="425"/>
      <c r="D16" s="424" t="s">
        <v>103</v>
      </c>
      <c r="E16" s="426"/>
      <c r="F16" s="425"/>
      <c r="G16" s="424" t="s">
        <v>66</v>
      </c>
      <c r="H16" s="426"/>
      <c r="I16" s="425"/>
      <c r="J16" s="397" t="s">
        <v>103</v>
      </c>
      <c r="K16" s="424" t="s">
        <v>214</v>
      </c>
      <c r="L16" s="426"/>
      <c r="M16" s="426"/>
      <c r="N16" s="72" t="s">
        <v>104</v>
      </c>
    </row>
    <row r="17" spans="1:14" ht="12.75" x14ac:dyDescent="0.2">
      <c r="A17" s="144" t="s">
        <v>105</v>
      </c>
      <c r="B17" s="70"/>
      <c r="C17" s="69"/>
      <c r="D17" s="69"/>
      <c r="E17" s="69"/>
      <c r="F17" s="69"/>
      <c r="G17" s="69"/>
      <c r="H17" s="69"/>
      <c r="I17" s="69"/>
      <c r="J17" s="69"/>
      <c r="K17" s="69"/>
      <c r="L17" s="69"/>
      <c r="M17" s="69"/>
      <c r="N17" s="36"/>
    </row>
    <row r="18" spans="1:14" x14ac:dyDescent="0.2">
      <c r="A18" s="142" t="s">
        <v>106</v>
      </c>
      <c r="B18" s="50">
        <f>IF(B76&lt;80,B77,MIN(B76,80))</f>
        <v>80</v>
      </c>
      <c r="C18" s="50">
        <f t="shared" ref="C18:N18" si="0">IF(C76&lt;80,C77,MIN(C76,80))</f>
        <v>80</v>
      </c>
      <c r="D18" s="50">
        <f t="shared" si="0"/>
        <v>80</v>
      </c>
      <c r="E18" s="50">
        <f t="shared" si="0"/>
        <v>80</v>
      </c>
      <c r="F18" s="50">
        <f t="shared" si="0"/>
        <v>80</v>
      </c>
      <c r="G18" s="50">
        <f t="shared" si="0"/>
        <v>80</v>
      </c>
      <c r="H18" s="50">
        <f t="shared" si="0"/>
        <v>80</v>
      </c>
      <c r="I18" s="50">
        <f t="shared" si="0"/>
        <v>80</v>
      </c>
      <c r="J18" s="50">
        <f t="shared" si="0"/>
        <v>80</v>
      </c>
      <c r="K18" s="50">
        <f t="shared" si="0"/>
        <v>80</v>
      </c>
      <c r="L18" s="50">
        <f t="shared" si="0"/>
        <v>80</v>
      </c>
      <c r="M18" s="49">
        <f t="shared" si="0"/>
        <v>80</v>
      </c>
      <c r="N18" s="50">
        <f t="shared" si="0"/>
        <v>25.098281988201322</v>
      </c>
    </row>
    <row r="19" spans="1:14" x14ac:dyDescent="0.2">
      <c r="A19" s="36" t="s">
        <v>107</v>
      </c>
      <c r="B19" s="172">
        <v>0.8</v>
      </c>
      <c r="C19" s="172">
        <v>0.8</v>
      </c>
      <c r="D19" s="172">
        <v>0.6</v>
      </c>
      <c r="E19" s="172">
        <v>0.75</v>
      </c>
      <c r="F19" s="172">
        <v>0.75</v>
      </c>
      <c r="G19" s="172">
        <v>0.8</v>
      </c>
      <c r="H19" s="172">
        <v>0.8</v>
      </c>
      <c r="I19" s="172">
        <v>0.8</v>
      </c>
      <c r="J19" s="172">
        <v>0.6</v>
      </c>
      <c r="K19" s="172">
        <v>0.75</v>
      </c>
      <c r="L19" s="172">
        <v>0.75</v>
      </c>
      <c r="M19" s="173">
        <v>0.75</v>
      </c>
      <c r="N19" s="56">
        <v>0.4</v>
      </c>
    </row>
    <row r="20" spans="1:14" x14ac:dyDescent="0.2">
      <c r="A20" s="171" t="s">
        <v>108</v>
      </c>
      <c r="B20" s="55"/>
      <c r="C20" s="176"/>
      <c r="D20" s="176"/>
      <c r="E20" s="176"/>
      <c r="F20" s="176"/>
      <c r="G20" s="176"/>
      <c r="H20" s="176"/>
      <c r="I20" s="176"/>
      <c r="J20" s="176"/>
      <c r="K20" s="176"/>
      <c r="L20" s="176"/>
      <c r="M20" s="176"/>
      <c r="N20" s="56"/>
    </row>
    <row r="21" spans="1:14" s="64" customFormat="1" x14ac:dyDescent="0.2">
      <c r="A21" s="51" t="s">
        <v>109</v>
      </c>
      <c r="B21" s="174">
        <f t="shared" ref="B21:N21" si="1">B19*$B$8</f>
        <v>216</v>
      </c>
      <c r="C21" s="174">
        <f t="shared" si="1"/>
        <v>216</v>
      </c>
      <c r="D21" s="174">
        <f t="shared" si="1"/>
        <v>162</v>
      </c>
      <c r="E21" s="174">
        <f t="shared" si="1"/>
        <v>202.5</v>
      </c>
      <c r="F21" s="174">
        <f t="shared" si="1"/>
        <v>202.5</v>
      </c>
      <c r="G21" s="174">
        <f t="shared" si="1"/>
        <v>216</v>
      </c>
      <c r="H21" s="174">
        <f t="shared" si="1"/>
        <v>216</v>
      </c>
      <c r="I21" s="174">
        <f t="shared" si="1"/>
        <v>216</v>
      </c>
      <c r="J21" s="174">
        <f t="shared" si="1"/>
        <v>162</v>
      </c>
      <c r="K21" s="174">
        <f t="shared" si="1"/>
        <v>202.5</v>
      </c>
      <c r="L21" s="174">
        <f t="shared" si="1"/>
        <v>202.5</v>
      </c>
      <c r="M21" s="175">
        <f t="shared" si="1"/>
        <v>202.5</v>
      </c>
      <c r="N21" s="65">
        <f t="shared" si="1"/>
        <v>108</v>
      </c>
    </row>
    <row r="22" spans="1:14" s="15" customFormat="1" x14ac:dyDescent="0.2">
      <c r="A22" s="51" t="s">
        <v>110</v>
      </c>
      <c r="B22" s="63">
        <f t="shared" ref="B22:N22" si="2">B21*$B$5</f>
        <v>324</v>
      </c>
      <c r="C22" s="63">
        <f t="shared" si="2"/>
        <v>324</v>
      </c>
      <c r="D22" s="63">
        <f t="shared" si="2"/>
        <v>243</v>
      </c>
      <c r="E22" s="63">
        <f t="shared" si="2"/>
        <v>303.75</v>
      </c>
      <c r="F22" s="63">
        <f t="shared" si="2"/>
        <v>303.75</v>
      </c>
      <c r="G22" s="63">
        <f t="shared" si="2"/>
        <v>324</v>
      </c>
      <c r="H22" s="63">
        <f t="shared" si="2"/>
        <v>324</v>
      </c>
      <c r="I22" s="63">
        <f t="shared" si="2"/>
        <v>324</v>
      </c>
      <c r="J22" s="63">
        <f t="shared" si="2"/>
        <v>243</v>
      </c>
      <c r="K22" s="63">
        <f t="shared" si="2"/>
        <v>303.75</v>
      </c>
      <c r="L22" s="63">
        <f t="shared" si="2"/>
        <v>303.75</v>
      </c>
      <c r="M22" s="62">
        <f t="shared" si="2"/>
        <v>303.75</v>
      </c>
      <c r="N22" s="63">
        <f t="shared" si="2"/>
        <v>162</v>
      </c>
    </row>
    <row r="23" spans="1:14" s="15" customFormat="1" x14ac:dyDescent="0.2">
      <c r="A23" s="51" t="s">
        <v>111</v>
      </c>
      <c r="B23" s="143">
        <f>$B$9</f>
        <v>15</v>
      </c>
      <c r="C23" s="143">
        <f t="shared" ref="C23:N23" si="3">$B$9</f>
        <v>15</v>
      </c>
      <c r="D23" s="143">
        <f t="shared" si="3"/>
        <v>15</v>
      </c>
      <c r="E23" s="143">
        <f t="shared" si="3"/>
        <v>15</v>
      </c>
      <c r="F23" s="143">
        <f t="shared" si="3"/>
        <v>15</v>
      </c>
      <c r="G23" s="143">
        <f t="shared" si="3"/>
        <v>15</v>
      </c>
      <c r="H23" s="143">
        <f t="shared" si="3"/>
        <v>15</v>
      </c>
      <c r="I23" s="143">
        <f t="shared" si="3"/>
        <v>15</v>
      </c>
      <c r="J23" s="143">
        <f t="shared" si="3"/>
        <v>15</v>
      </c>
      <c r="K23" s="143">
        <f t="shared" si="3"/>
        <v>15</v>
      </c>
      <c r="L23" s="143">
        <f t="shared" si="3"/>
        <v>15</v>
      </c>
      <c r="M23" s="147">
        <f t="shared" si="3"/>
        <v>15</v>
      </c>
      <c r="N23" s="143">
        <f t="shared" si="3"/>
        <v>15</v>
      </c>
    </row>
    <row r="24" spans="1:14" s="15" customFormat="1" x14ac:dyDescent="0.2">
      <c r="A24" s="51" t="s">
        <v>112</v>
      </c>
      <c r="B24" s="143">
        <f t="shared" ref="B24:N24" si="4">IF(ISBLANK(B98),0,$B$10)</f>
        <v>93</v>
      </c>
      <c r="C24" s="143">
        <f t="shared" si="4"/>
        <v>93</v>
      </c>
      <c r="D24" s="143">
        <f t="shared" si="4"/>
        <v>0</v>
      </c>
      <c r="E24" s="143">
        <f t="shared" si="4"/>
        <v>0</v>
      </c>
      <c r="F24" s="143">
        <f t="shared" si="4"/>
        <v>0</v>
      </c>
      <c r="G24" s="143">
        <f t="shared" si="4"/>
        <v>93</v>
      </c>
      <c r="H24" s="143">
        <f t="shared" si="4"/>
        <v>93</v>
      </c>
      <c r="I24" s="143">
        <f t="shared" si="4"/>
        <v>93</v>
      </c>
      <c r="J24" s="143">
        <f t="shared" si="4"/>
        <v>0</v>
      </c>
      <c r="K24" s="143">
        <f t="shared" si="4"/>
        <v>0</v>
      </c>
      <c r="L24" s="143">
        <f t="shared" si="4"/>
        <v>0</v>
      </c>
      <c r="M24" s="147">
        <f t="shared" si="4"/>
        <v>0</v>
      </c>
      <c r="N24" s="143">
        <f t="shared" si="4"/>
        <v>0</v>
      </c>
    </row>
    <row r="25" spans="1:14" s="15" customFormat="1" x14ac:dyDescent="0.2">
      <c r="A25" s="51" t="s">
        <v>113</v>
      </c>
      <c r="B25" s="63">
        <f>B21*$B$5+SUM(B23:B24)</f>
        <v>432</v>
      </c>
      <c r="C25" s="63">
        <f t="shared" ref="C25:M25" si="5">C21*$B$5+SUM(C23:C24)</f>
        <v>432</v>
      </c>
      <c r="D25" s="63">
        <f t="shared" si="5"/>
        <v>258</v>
      </c>
      <c r="E25" s="63">
        <f t="shared" si="5"/>
        <v>318.75</v>
      </c>
      <c r="F25" s="63">
        <f t="shared" si="5"/>
        <v>318.75</v>
      </c>
      <c r="G25" s="63">
        <f t="shared" si="5"/>
        <v>432</v>
      </c>
      <c r="H25" s="63">
        <f t="shared" si="5"/>
        <v>432</v>
      </c>
      <c r="I25" s="63">
        <f t="shared" si="5"/>
        <v>432</v>
      </c>
      <c r="J25" s="63">
        <f t="shared" si="5"/>
        <v>258</v>
      </c>
      <c r="K25" s="63">
        <f t="shared" si="5"/>
        <v>318.75</v>
      </c>
      <c r="L25" s="63">
        <f t="shared" si="5"/>
        <v>318.75</v>
      </c>
      <c r="M25" s="62">
        <f t="shared" si="5"/>
        <v>318.75</v>
      </c>
      <c r="N25" s="63">
        <f>N21*$B$5+SUM(N23:N24)</f>
        <v>177</v>
      </c>
    </row>
    <row r="26" spans="1:14" s="15" customFormat="1" x14ac:dyDescent="0.2">
      <c r="A26" s="40" t="s">
        <v>114</v>
      </c>
      <c r="B26" s="60">
        <f t="shared" ref="B26:N26" si="6">-IF(ISBLANK(B97),0,MIN(B$22*$H$10,B$22-$B$7*$H$9))</f>
        <v>0</v>
      </c>
      <c r="C26" s="60">
        <f t="shared" si="6"/>
        <v>0</v>
      </c>
      <c r="D26" s="60">
        <f t="shared" si="6"/>
        <v>0</v>
      </c>
      <c r="E26" s="60">
        <f t="shared" si="6"/>
        <v>0</v>
      </c>
      <c r="F26" s="60">
        <f t="shared" si="6"/>
        <v>0</v>
      </c>
      <c r="G26" s="60">
        <f t="shared" si="6"/>
        <v>0</v>
      </c>
      <c r="H26" s="60">
        <f t="shared" si="6"/>
        <v>0</v>
      </c>
      <c r="I26" s="60">
        <f t="shared" si="6"/>
        <v>0</v>
      </c>
      <c r="J26" s="60">
        <f t="shared" si="6"/>
        <v>0</v>
      </c>
      <c r="K26" s="60">
        <f t="shared" si="6"/>
        <v>0</v>
      </c>
      <c r="L26" s="60">
        <f t="shared" si="6"/>
        <v>0</v>
      </c>
      <c r="M26" s="59">
        <f t="shared" si="6"/>
        <v>0</v>
      </c>
      <c r="N26" s="63">
        <f t="shared" si="6"/>
        <v>0</v>
      </c>
    </row>
    <row r="27" spans="1:14" s="15" customFormat="1" x14ac:dyDescent="0.2">
      <c r="A27" s="51" t="s">
        <v>115</v>
      </c>
      <c r="B27" s="60">
        <f t="shared" ref="B27:M27" si="7">SUM(B25:B26)</f>
        <v>432</v>
      </c>
      <c r="C27" s="60">
        <f t="shared" si="7"/>
        <v>432</v>
      </c>
      <c r="D27" s="60">
        <f t="shared" si="7"/>
        <v>258</v>
      </c>
      <c r="E27" s="60">
        <f t="shared" si="7"/>
        <v>318.75</v>
      </c>
      <c r="F27" s="60">
        <f t="shared" si="7"/>
        <v>318.75</v>
      </c>
      <c r="G27" s="60">
        <f t="shared" si="7"/>
        <v>432</v>
      </c>
      <c r="H27" s="60">
        <f t="shared" si="7"/>
        <v>432</v>
      </c>
      <c r="I27" s="60">
        <f t="shared" si="7"/>
        <v>432</v>
      </c>
      <c r="J27" s="60">
        <f t="shared" si="7"/>
        <v>258</v>
      </c>
      <c r="K27" s="60">
        <f t="shared" si="7"/>
        <v>318.75</v>
      </c>
      <c r="L27" s="60">
        <f t="shared" si="7"/>
        <v>318.75</v>
      </c>
      <c r="M27" s="59">
        <f t="shared" si="7"/>
        <v>318.75</v>
      </c>
      <c r="N27" s="63">
        <f>SUM(N25:N26)</f>
        <v>177</v>
      </c>
    </row>
    <row r="28" spans="1:14" s="15" customFormat="1" x14ac:dyDescent="0.2">
      <c r="A28" s="40" t="s">
        <v>116</v>
      </c>
      <c r="B28" s="60">
        <f>AVERAGE(L22:M22,B22)</f>
        <v>310.5</v>
      </c>
      <c r="C28" s="60">
        <f>AVERAGE(M22,B22:C22)</f>
        <v>317.25</v>
      </c>
      <c r="D28" s="60">
        <f t="shared" ref="D28:M28" si="8">AVERAGE(B22:D22)</f>
        <v>297</v>
      </c>
      <c r="E28" s="60">
        <f t="shared" si="8"/>
        <v>290.25</v>
      </c>
      <c r="F28" s="60">
        <f t="shared" si="8"/>
        <v>283.5</v>
      </c>
      <c r="G28" s="60">
        <f t="shared" si="8"/>
        <v>310.5</v>
      </c>
      <c r="H28" s="60">
        <f t="shared" si="8"/>
        <v>317.25</v>
      </c>
      <c r="I28" s="60">
        <f t="shared" si="8"/>
        <v>324</v>
      </c>
      <c r="J28" s="60">
        <f t="shared" si="8"/>
        <v>297</v>
      </c>
      <c r="K28" s="60">
        <f t="shared" si="8"/>
        <v>290.25</v>
      </c>
      <c r="L28" s="60">
        <f t="shared" si="8"/>
        <v>283.5</v>
      </c>
      <c r="M28" s="59">
        <f t="shared" si="8"/>
        <v>303.75</v>
      </c>
      <c r="N28" s="63">
        <f>SUM(N25:N26)</f>
        <v>177</v>
      </c>
    </row>
    <row r="29" spans="1:14" s="15" customFormat="1" x14ac:dyDescent="0.2">
      <c r="A29" s="170" t="s">
        <v>117</v>
      </c>
      <c r="B29" s="59"/>
      <c r="C29" s="168"/>
      <c r="D29" s="168"/>
      <c r="E29" s="168"/>
      <c r="F29" s="168"/>
      <c r="G29" s="168"/>
      <c r="H29" s="168"/>
      <c r="I29" s="168"/>
      <c r="J29" s="168"/>
      <c r="K29" s="168"/>
      <c r="L29" s="168"/>
      <c r="M29" s="168"/>
      <c r="N29" s="63"/>
    </row>
    <row r="30" spans="1:14" s="15" customFormat="1" x14ac:dyDescent="0.2">
      <c r="A30" s="40" t="s">
        <v>118</v>
      </c>
      <c r="B30" s="60">
        <f t="shared" ref="B30:N30" si="9">IF(ISBLANK(B97),0,$B$11)</f>
        <v>0</v>
      </c>
      <c r="C30" s="60">
        <f t="shared" si="9"/>
        <v>0</v>
      </c>
      <c r="D30" s="60">
        <f t="shared" si="9"/>
        <v>0</v>
      </c>
      <c r="E30" s="60">
        <f t="shared" si="9"/>
        <v>0</v>
      </c>
      <c r="F30" s="60">
        <f t="shared" si="9"/>
        <v>0</v>
      </c>
      <c r="G30" s="60">
        <f t="shared" si="9"/>
        <v>0</v>
      </c>
      <c r="H30" s="60">
        <f t="shared" si="9"/>
        <v>0</v>
      </c>
      <c r="I30" s="60">
        <f t="shared" si="9"/>
        <v>0</v>
      </c>
      <c r="J30" s="60">
        <f t="shared" si="9"/>
        <v>0</v>
      </c>
      <c r="K30" s="60">
        <f t="shared" si="9"/>
        <v>0</v>
      </c>
      <c r="L30" s="60">
        <f t="shared" si="9"/>
        <v>0</v>
      </c>
      <c r="M30" s="59">
        <f t="shared" si="9"/>
        <v>0</v>
      </c>
      <c r="N30" s="63">
        <f t="shared" si="9"/>
        <v>0</v>
      </c>
    </row>
    <row r="31" spans="1:14" s="15" customFormat="1" ht="12.75" x14ac:dyDescent="0.2">
      <c r="A31" s="39" t="s">
        <v>119</v>
      </c>
      <c r="B31" s="58"/>
      <c r="C31" s="57"/>
      <c r="D31" s="57"/>
      <c r="E31" s="57"/>
      <c r="F31" s="57"/>
      <c r="G31" s="57"/>
      <c r="H31" s="57"/>
      <c r="I31" s="57"/>
      <c r="J31" s="57"/>
      <c r="K31" s="57"/>
      <c r="L31" s="57"/>
      <c r="M31" s="57"/>
      <c r="N31" s="51"/>
    </row>
    <row r="32" spans="1:14" s="15" customFormat="1" x14ac:dyDescent="0.2">
      <c r="A32" s="54" t="s">
        <v>120</v>
      </c>
      <c r="B32" s="56">
        <v>1</v>
      </c>
      <c r="C32" s="56">
        <v>1</v>
      </c>
      <c r="D32" s="56">
        <v>1</v>
      </c>
      <c r="E32" s="56">
        <v>1</v>
      </c>
      <c r="F32" s="56">
        <v>1</v>
      </c>
      <c r="G32" s="56">
        <v>1</v>
      </c>
      <c r="H32" s="56">
        <v>1</v>
      </c>
      <c r="I32" s="56">
        <v>1</v>
      </c>
      <c r="J32" s="56">
        <v>1</v>
      </c>
      <c r="K32" s="56">
        <v>1</v>
      </c>
      <c r="L32" s="56">
        <v>1</v>
      </c>
      <c r="M32" s="55">
        <v>1</v>
      </c>
      <c r="N32" s="56">
        <v>1</v>
      </c>
    </row>
    <row r="33" spans="1:31" s="15" customFormat="1" x14ac:dyDescent="0.2">
      <c r="A33" s="54" t="s">
        <v>121</v>
      </c>
      <c r="B33" s="53">
        <v>0.8</v>
      </c>
      <c r="C33" s="53">
        <v>0.8</v>
      </c>
      <c r="D33" s="53">
        <v>0.8</v>
      </c>
      <c r="E33" s="53">
        <v>0.8</v>
      </c>
      <c r="F33" s="53">
        <v>0.8</v>
      </c>
      <c r="G33" s="53">
        <v>0.8</v>
      </c>
      <c r="H33" s="53">
        <v>0.8</v>
      </c>
      <c r="I33" s="53">
        <v>0.8</v>
      </c>
      <c r="J33" s="53">
        <v>0.8</v>
      </c>
      <c r="K33" s="53">
        <v>0.8</v>
      </c>
      <c r="L33" s="53">
        <v>0.8</v>
      </c>
      <c r="M33" s="351">
        <v>0.8</v>
      </c>
      <c r="N33" s="53">
        <v>0.8</v>
      </c>
    </row>
    <row r="34" spans="1:31" s="15" customFormat="1" x14ac:dyDescent="0.2">
      <c r="A34" s="54" t="s">
        <v>122</v>
      </c>
      <c r="B34" s="53">
        <f>((B36*$B$123)/$B$2)</f>
        <v>0.64999399399399382</v>
      </c>
      <c r="C34" s="53">
        <f t="shared" ref="C34:N34" si="10">((C36*$B$123)/$B$2)</f>
        <v>0.64999399399399382</v>
      </c>
      <c r="D34" s="53">
        <f t="shared" si="10"/>
        <v>0.64999399399399382</v>
      </c>
      <c r="E34" s="53">
        <f t="shared" si="10"/>
        <v>0.64999399399399382</v>
      </c>
      <c r="F34" s="53">
        <f t="shared" si="10"/>
        <v>0.64999399399399382</v>
      </c>
      <c r="G34" s="53">
        <f t="shared" si="10"/>
        <v>0.64999399399399382</v>
      </c>
      <c r="H34" s="53">
        <f t="shared" si="10"/>
        <v>0.64999399399399382</v>
      </c>
      <c r="I34" s="53">
        <f t="shared" si="10"/>
        <v>0.64999399399399382</v>
      </c>
      <c r="J34" s="53">
        <f t="shared" si="10"/>
        <v>0.64999399399399382</v>
      </c>
      <c r="K34" s="53">
        <f t="shared" si="10"/>
        <v>0.64999399399399382</v>
      </c>
      <c r="L34" s="53">
        <f t="shared" si="10"/>
        <v>0.64999399399399382</v>
      </c>
      <c r="M34" s="53">
        <f t="shared" si="10"/>
        <v>0.64999399399399382</v>
      </c>
      <c r="N34" s="53">
        <f t="shared" si="10"/>
        <v>0.64999399399399382</v>
      </c>
    </row>
    <row r="35" spans="1:31" s="15" customFormat="1" x14ac:dyDescent="0.2">
      <c r="A35" s="51" t="s">
        <v>123</v>
      </c>
      <c r="B35" s="50">
        <f t="shared" ref="B35:N35" si="11">ROUND($B$2*B$32,2)</f>
        <v>10</v>
      </c>
      <c r="C35" s="50">
        <f t="shared" si="11"/>
        <v>10</v>
      </c>
      <c r="D35" s="50">
        <f t="shared" si="11"/>
        <v>10</v>
      </c>
      <c r="E35" s="50">
        <f t="shared" si="11"/>
        <v>10</v>
      </c>
      <c r="F35" s="50">
        <f t="shared" si="11"/>
        <v>10</v>
      </c>
      <c r="G35" s="50">
        <f t="shared" si="11"/>
        <v>10</v>
      </c>
      <c r="H35" s="50">
        <f t="shared" si="11"/>
        <v>10</v>
      </c>
      <c r="I35" s="50">
        <f t="shared" si="11"/>
        <v>10</v>
      </c>
      <c r="J35" s="50">
        <f t="shared" si="11"/>
        <v>10</v>
      </c>
      <c r="K35" s="50">
        <f t="shared" si="11"/>
        <v>10</v>
      </c>
      <c r="L35" s="50">
        <f t="shared" si="11"/>
        <v>10</v>
      </c>
      <c r="M35" s="49">
        <f t="shared" si="11"/>
        <v>10</v>
      </c>
      <c r="N35" s="50">
        <f t="shared" si="11"/>
        <v>10</v>
      </c>
    </row>
    <row r="36" spans="1:31" x14ac:dyDescent="0.2">
      <c r="A36" s="51" t="s">
        <v>124</v>
      </c>
      <c r="B36" s="50">
        <f t="shared" ref="B36:N36" si="12">ROUND($B$2*B$33,2)</f>
        <v>8</v>
      </c>
      <c r="C36" s="50">
        <f t="shared" si="12"/>
        <v>8</v>
      </c>
      <c r="D36" s="50">
        <f t="shared" si="12"/>
        <v>8</v>
      </c>
      <c r="E36" s="50">
        <f t="shared" si="12"/>
        <v>8</v>
      </c>
      <c r="F36" s="50">
        <f t="shared" si="12"/>
        <v>8</v>
      </c>
      <c r="G36" s="50">
        <f t="shared" si="12"/>
        <v>8</v>
      </c>
      <c r="H36" s="50">
        <f t="shared" si="12"/>
        <v>8</v>
      </c>
      <c r="I36" s="50">
        <f t="shared" si="12"/>
        <v>8</v>
      </c>
      <c r="J36" s="50">
        <f t="shared" si="12"/>
        <v>8</v>
      </c>
      <c r="K36" s="50">
        <f t="shared" si="12"/>
        <v>8</v>
      </c>
      <c r="L36" s="50">
        <f t="shared" si="12"/>
        <v>8</v>
      </c>
      <c r="M36" s="49">
        <f t="shared" si="12"/>
        <v>8</v>
      </c>
      <c r="N36" s="50">
        <f t="shared" si="12"/>
        <v>8</v>
      </c>
    </row>
    <row r="37" spans="1:31" x14ac:dyDescent="0.2">
      <c r="A37" s="337" t="s">
        <v>125</v>
      </c>
      <c r="B37" s="353">
        <f>B34*$B$2</f>
        <v>6.4999399399399387</v>
      </c>
      <c r="C37" s="353">
        <f t="shared" ref="C37:N37" si="13">C34*$B$2</f>
        <v>6.4999399399399387</v>
      </c>
      <c r="D37" s="353">
        <f t="shared" si="13"/>
        <v>6.4999399399399387</v>
      </c>
      <c r="E37" s="353">
        <f t="shared" si="13"/>
        <v>6.4999399399399387</v>
      </c>
      <c r="F37" s="353">
        <f t="shared" si="13"/>
        <v>6.4999399399399387</v>
      </c>
      <c r="G37" s="353">
        <f t="shared" si="13"/>
        <v>6.4999399399399387</v>
      </c>
      <c r="H37" s="353">
        <f t="shared" si="13"/>
        <v>6.4999399399399387</v>
      </c>
      <c r="I37" s="353">
        <f t="shared" si="13"/>
        <v>6.4999399399399387</v>
      </c>
      <c r="J37" s="353">
        <f t="shared" si="13"/>
        <v>6.4999399399399387</v>
      </c>
      <c r="K37" s="353">
        <f t="shared" si="13"/>
        <v>6.4999399399399387</v>
      </c>
      <c r="L37" s="353">
        <f t="shared" si="13"/>
        <v>6.4999399399399387</v>
      </c>
      <c r="M37" s="353">
        <f t="shared" si="13"/>
        <v>6.4999399399399387</v>
      </c>
      <c r="N37" s="353">
        <f t="shared" si="13"/>
        <v>6.4999399399399387</v>
      </c>
    </row>
    <row r="38" spans="1:31" s="264" customFormat="1" ht="12.75" x14ac:dyDescent="0.2">
      <c r="A38" s="261" t="s">
        <v>126</v>
      </c>
      <c r="B38" s="262"/>
      <c r="C38" s="263"/>
      <c r="D38" s="263"/>
      <c r="E38" s="263"/>
      <c r="F38" s="263"/>
      <c r="G38" s="263"/>
      <c r="H38" s="263"/>
      <c r="I38" s="263"/>
      <c r="J38" s="263"/>
      <c r="K38" s="263"/>
      <c r="L38" s="263"/>
      <c r="M38" s="263"/>
      <c r="N38" s="263"/>
      <c r="O38" s="275"/>
      <c r="P38" s="275"/>
      <c r="Q38" s="275"/>
      <c r="R38" s="275"/>
      <c r="S38" s="275"/>
      <c r="T38" s="275"/>
      <c r="U38" s="275"/>
      <c r="V38" s="275"/>
      <c r="W38" s="275"/>
      <c r="X38" s="275"/>
      <c r="Y38" s="275"/>
      <c r="Z38" s="275"/>
      <c r="AA38" s="275"/>
      <c r="AB38" s="275"/>
      <c r="AC38" s="276"/>
      <c r="AD38" s="272"/>
      <c r="AE38" s="272"/>
    </row>
    <row r="39" spans="1:31" s="264" customFormat="1" ht="12.75" x14ac:dyDescent="0.2">
      <c r="A39" s="326" t="s">
        <v>127</v>
      </c>
      <c r="B39" s="314">
        <f>B$36*$B124</f>
        <v>5.5605045045045021</v>
      </c>
      <c r="C39" s="314">
        <f t="shared" ref="C39:N39" si="14">C$36*$B124</f>
        <v>5.5605045045045021</v>
      </c>
      <c r="D39" s="314">
        <f t="shared" si="14"/>
        <v>5.5605045045045021</v>
      </c>
      <c r="E39" s="314">
        <f t="shared" si="14"/>
        <v>5.5605045045045021</v>
      </c>
      <c r="F39" s="314">
        <f t="shared" si="14"/>
        <v>5.5605045045045021</v>
      </c>
      <c r="G39" s="314">
        <f t="shared" si="14"/>
        <v>5.5605045045045021</v>
      </c>
      <c r="H39" s="314">
        <f t="shared" si="14"/>
        <v>5.5605045045045021</v>
      </c>
      <c r="I39" s="314">
        <f t="shared" si="14"/>
        <v>5.5605045045045021</v>
      </c>
      <c r="J39" s="314">
        <f t="shared" si="14"/>
        <v>5.5605045045045021</v>
      </c>
      <c r="K39" s="314">
        <f t="shared" si="14"/>
        <v>5.5605045045045021</v>
      </c>
      <c r="L39" s="314">
        <f t="shared" si="14"/>
        <v>5.5605045045045021</v>
      </c>
      <c r="M39" s="314">
        <f t="shared" si="14"/>
        <v>5.5605045045045021</v>
      </c>
      <c r="N39" s="314">
        <f t="shared" si="14"/>
        <v>5.5605045045045021</v>
      </c>
      <c r="O39" s="275"/>
      <c r="P39" s="275"/>
      <c r="Q39" s="275"/>
      <c r="R39" s="275"/>
      <c r="S39" s="275"/>
      <c r="T39" s="275"/>
      <c r="U39" s="275"/>
      <c r="V39" s="275"/>
      <c r="W39" s="275"/>
      <c r="X39" s="275"/>
      <c r="Y39" s="275"/>
      <c r="Z39" s="275"/>
      <c r="AA39" s="275"/>
      <c r="AB39" s="275"/>
      <c r="AC39" s="276"/>
      <c r="AD39" s="272"/>
      <c r="AE39" s="272"/>
    </row>
    <row r="40" spans="1:31" s="264" customFormat="1" ht="12.75" x14ac:dyDescent="0.2">
      <c r="A40" s="326" t="s">
        <v>128</v>
      </c>
      <c r="B40" s="314">
        <f t="shared" ref="B40:N48" si="15">B$36*$B125</f>
        <v>1.286918918918919</v>
      </c>
      <c r="C40" s="314">
        <f t="shared" si="15"/>
        <v>1.286918918918919</v>
      </c>
      <c r="D40" s="314">
        <f t="shared" si="15"/>
        <v>1.286918918918919</v>
      </c>
      <c r="E40" s="314">
        <f t="shared" si="15"/>
        <v>1.286918918918919</v>
      </c>
      <c r="F40" s="314">
        <f t="shared" si="15"/>
        <v>1.286918918918919</v>
      </c>
      <c r="G40" s="314">
        <f t="shared" si="15"/>
        <v>1.286918918918919</v>
      </c>
      <c r="H40" s="314">
        <f t="shared" si="15"/>
        <v>1.286918918918919</v>
      </c>
      <c r="I40" s="314">
        <f t="shared" si="15"/>
        <v>1.286918918918919</v>
      </c>
      <c r="J40" s="314">
        <f t="shared" si="15"/>
        <v>1.286918918918919</v>
      </c>
      <c r="K40" s="314">
        <f t="shared" si="15"/>
        <v>1.286918918918919</v>
      </c>
      <c r="L40" s="314">
        <f t="shared" si="15"/>
        <v>1.286918918918919</v>
      </c>
      <c r="M40" s="314">
        <f t="shared" si="15"/>
        <v>1.286918918918919</v>
      </c>
      <c r="N40" s="314">
        <f t="shared" si="15"/>
        <v>1.286918918918919</v>
      </c>
      <c r="O40" s="275"/>
      <c r="P40" s="275"/>
      <c r="Q40" s="275"/>
      <c r="R40" s="275"/>
      <c r="S40" s="275"/>
      <c r="T40" s="275"/>
      <c r="U40" s="275"/>
      <c r="V40" s="275"/>
      <c r="W40" s="275"/>
      <c r="X40" s="275"/>
      <c r="Y40" s="275"/>
      <c r="Z40" s="275"/>
      <c r="AA40" s="275"/>
      <c r="AB40" s="275"/>
      <c r="AC40" s="276"/>
      <c r="AD40" s="272"/>
      <c r="AE40" s="272"/>
    </row>
    <row r="41" spans="1:31" s="264" customFormat="1" ht="12.75" x14ac:dyDescent="0.2">
      <c r="A41" s="326" t="s">
        <v>129</v>
      </c>
      <c r="B41" s="314">
        <f t="shared" si="15"/>
        <v>3.2063423423423418</v>
      </c>
      <c r="C41" s="314">
        <f t="shared" si="15"/>
        <v>3.2063423423423418</v>
      </c>
      <c r="D41" s="314">
        <f t="shared" si="15"/>
        <v>3.2063423423423418</v>
      </c>
      <c r="E41" s="314">
        <f t="shared" si="15"/>
        <v>3.2063423423423418</v>
      </c>
      <c r="F41" s="314">
        <f t="shared" si="15"/>
        <v>3.2063423423423418</v>
      </c>
      <c r="G41" s="314">
        <f t="shared" si="15"/>
        <v>3.2063423423423418</v>
      </c>
      <c r="H41" s="314">
        <f t="shared" si="15"/>
        <v>3.2063423423423418</v>
      </c>
      <c r="I41" s="314">
        <f t="shared" si="15"/>
        <v>3.2063423423423418</v>
      </c>
      <c r="J41" s="314">
        <f t="shared" si="15"/>
        <v>3.2063423423423418</v>
      </c>
      <c r="K41" s="314">
        <f t="shared" si="15"/>
        <v>3.2063423423423418</v>
      </c>
      <c r="L41" s="314">
        <f t="shared" si="15"/>
        <v>3.2063423423423418</v>
      </c>
      <c r="M41" s="314">
        <f t="shared" si="15"/>
        <v>3.2063423423423418</v>
      </c>
      <c r="N41" s="314">
        <f t="shared" si="15"/>
        <v>3.2063423423423418</v>
      </c>
      <c r="O41" s="275"/>
      <c r="P41" s="275"/>
      <c r="Q41" s="275"/>
      <c r="R41" s="275"/>
      <c r="S41" s="275"/>
      <c r="T41" s="275"/>
      <c r="U41" s="275"/>
      <c r="V41" s="275"/>
      <c r="W41" s="275"/>
      <c r="X41" s="275"/>
      <c r="Y41" s="275"/>
      <c r="Z41" s="275"/>
      <c r="AA41" s="275"/>
      <c r="AB41" s="275"/>
      <c r="AC41" s="276"/>
      <c r="AD41" s="272"/>
      <c r="AE41" s="272"/>
    </row>
    <row r="42" spans="1:31" s="264" customFormat="1" ht="12.75" x14ac:dyDescent="0.2">
      <c r="A42" s="326" t="s">
        <v>130</v>
      </c>
      <c r="B42" s="314">
        <f t="shared" si="15"/>
        <v>5.4670990990990971</v>
      </c>
      <c r="C42" s="314">
        <f t="shared" si="15"/>
        <v>5.4670990990990971</v>
      </c>
      <c r="D42" s="314">
        <f t="shared" si="15"/>
        <v>5.4670990990990971</v>
      </c>
      <c r="E42" s="314">
        <f t="shared" si="15"/>
        <v>5.4670990990990971</v>
      </c>
      <c r="F42" s="314">
        <f t="shared" si="15"/>
        <v>5.4670990990990971</v>
      </c>
      <c r="G42" s="314">
        <f t="shared" si="15"/>
        <v>5.4670990990990971</v>
      </c>
      <c r="H42" s="314">
        <f t="shared" si="15"/>
        <v>5.4670990990990971</v>
      </c>
      <c r="I42" s="314">
        <f t="shared" si="15"/>
        <v>5.4670990990990971</v>
      </c>
      <c r="J42" s="314">
        <f t="shared" si="15"/>
        <v>5.4670990990990971</v>
      </c>
      <c r="K42" s="314">
        <f t="shared" si="15"/>
        <v>5.4670990990990971</v>
      </c>
      <c r="L42" s="314">
        <f t="shared" si="15"/>
        <v>5.4670990990990971</v>
      </c>
      <c r="M42" s="314">
        <f t="shared" si="15"/>
        <v>5.4670990990990971</v>
      </c>
      <c r="N42" s="314">
        <f t="shared" si="15"/>
        <v>5.4670990990990971</v>
      </c>
      <c r="O42" s="275"/>
      <c r="P42" s="275"/>
      <c r="Q42" s="275"/>
      <c r="R42" s="275"/>
      <c r="S42" s="275"/>
      <c r="T42" s="275"/>
      <c r="U42" s="275"/>
      <c r="V42" s="275"/>
      <c r="W42" s="275"/>
      <c r="X42" s="275"/>
      <c r="Y42" s="275"/>
      <c r="Z42" s="275"/>
      <c r="AA42" s="275"/>
      <c r="AB42" s="275"/>
      <c r="AC42" s="276"/>
      <c r="AD42" s="272"/>
      <c r="AE42" s="272"/>
    </row>
    <row r="43" spans="1:31" s="264" customFormat="1" ht="12.75" x14ac:dyDescent="0.2">
      <c r="A43" s="326" t="s">
        <v>131</v>
      </c>
      <c r="B43" s="314">
        <f t="shared" si="15"/>
        <v>5.5605045045045021</v>
      </c>
      <c r="C43" s="314">
        <f t="shared" si="15"/>
        <v>5.5605045045045021</v>
      </c>
      <c r="D43" s="314">
        <f t="shared" si="15"/>
        <v>5.5605045045045021</v>
      </c>
      <c r="E43" s="314">
        <f t="shared" si="15"/>
        <v>5.5605045045045021</v>
      </c>
      <c r="F43" s="314">
        <f t="shared" si="15"/>
        <v>5.5605045045045021</v>
      </c>
      <c r="G43" s="314">
        <f t="shared" si="15"/>
        <v>5.5605045045045021</v>
      </c>
      <c r="H43" s="314">
        <f t="shared" si="15"/>
        <v>5.5605045045045021</v>
      </c>
      <c r="I43" s="314">
        <f t="shared" si="15"/>
        <v>5.5605045045045021</v>
      </c>
      <c r="J43" s="314">
        <f t="shared" si="15"/>
        <v>5.5605045045045021</v>
      </c>
      <c r="K43" s="314">
        <f t="shared" si="15"/>
        <v>5.5605045045045021</v>
      </c>
      <c r="L43" s="314">
        <f t="shared" si="15"/>
        <v>5.5605045045045021</v>
      </c>
      <c r="M43" s="314">
        <f t="shared" si="15"/>
        <v>5.5605045045045021</v>
      </c>
      <c r="N43" s="314">
        <f t="shared" si="15"/>
        <v>5.5605045045045021</v>
      </c>
      <c r="O43" s="275"/>
      <c r="P43" s="275"/>
      <c r="Q43" s="275"/>
      <c r="R43" s="275"/>
      <c r="S43" s="275"/>
      <c r="T43" s="275"/>
      <c r="U43" s="275"/>
      <c r="V43" s="275"/>
      <c r="W43" s="275"/>
      <c r="X43" s="275"/>
      <c r="Y43" s="275"/>
      <c r="Z43" s="275"/>
      <c r="AA43" s="275"/>
      <c r="AB43" s="275"/>
      <c r="AC43" s="276"/>
      <c r="AD43" s="272"/>
      <c r="AE43" s="272"/>
    </row>
    <row r="44" spans="1:31" s="264" customFormat="1" ht="12.75" x14ac:dyDescent="0.2">
      <c r="A44" s="326" t="s">
        <v>132</v>
      </c>
      <c r="B44" s="314">
        <f t="shared" si="15"/>
        <v>5.5605045045045021</v>
      </c>
      <c r="C44" s="314">
        <f t="shared" si="15"/>
        <v>5.5605045045045021</v>
      </c>
      <c r="D44" s="314">
        <f t="shared" si="15"/>
        <v>5.5605045045045021</v>
      </c>
      <c r="E44" s="314">
        <f t="shared" si="15"/>
        <v>5.5605045045045021</v>
      </c>
      <c r="F44" s="314">
        <f t="shared" si="15"/>
        <v>5.5605045045045021</v>
      </c>
      <c r="G44" s="314">
        <f t="shared" si="15"/>
        <v>5.5605045045045021</v>
      </c>
      <c r="H44" s="314">
        <f t="shared" si="15"/>
        <v>5.5605045045045021</v>
      </c>
      <c r="I44" s="314">
        <f t="shared" si="15"/>
        <v>5.5605045045045021</v>
      </c>
      <c r="J44" s="314">
        <f t="shared" si="15"/>
        <v>5.5605045045045021</v>
      </c>
      <c r="K44" s="314">
        <f t="shared" si="15"/>
        <v>5.5605045045045021</v>
      </c>
      <c r="L44" s="314">
        <f t="shared" si="15"/>
        <v>5.5605045045045021</v>
      </c>
      <c r="M44" s="314">
        <f t="shared" si="15"/>
        <v>5.5605045045045021</v>
      </c>
      <c r="N44" s="314">
        <f t="shared" si="15"/>
        <v>5.5605045045045021</v>
      </c>
      <c r="O44" s="275"/>
      <c r="P44" s="275"/>
      <c r="Q44" s="275"/>
      <c r="R44" s="275"/>
      <c r="S44" s="275"/>
      <c r="T44" s="275"/>
      <c r="U44" s="275"/>
      <c r="V44" s="275"/>
      <c r="W44" s="275"/>
      <c r="X44" s="275"/>
      <c r="Y44" s="275"/>
      <c r="Z44" s="275"/>
      <c r="AA44" s="275"/>
      <c r="AB44" s="275"/>
      <c r="AC44" s="276"/>
      <c r="AD44" s="272"/>
      <c r="AE44" s="272"/>
    </row>
    <row r="45" spans="1:31" s="264" customFormat="1" ht="12.75" x14ac:dyDescent="0.2">
      <c r="A45" s="326" t="s">
        <v>133</v>
      </c>
      <c r="B45" s="314">
        <f>IF(B$13="Deploy",B$36,B$36*$B130)</f>
        <v>8</v>
      </c>
      <c r="C45" s="314">
        <f t="shared" ref="C45:N47" si="16">IF(C$13="Deploy",C$36,C$36*$B130)</f>
        <v>8</v>
      </c>
      <c r="D45" s="314">
        <f t="shared" si="16"/>
        <v>2.8183063063063059</v>
      </c>
      <c r="E45" s="314">
        <f t="shared" si="16"/>
        <v>2.8183063063063059</v>
      </c>
      <c r="F45" s="314">
        <f t="shared" si="16"/>
        <v>2.8183063063063059</v>
      </c>
      <c r="G45" s="314">
        <f t="shared" si="16"/>
        <v>8</v>
      </c>
      <c r="H45" s="314">
        <f t="shared" si="16"/>
        <v>8</v>
      </c>
      <c r="I45" s="314">
        <f t="shared" si="16"/>
        <v>8</v>
      </c>
      <c r="J45" s="314">
        <f t="shared" si="16"/>
        <v>2.8183063063063059</v>
      </c>
      <c r="K45" s="314">
        <f t="shared" si="16"/>
        <v>2.8183063063063059</v>
      </c>
      <c r="L45" s="314">
        <f t="shared" si="16"/>
        <v>2.8183063063063059</v>
      </c>
      <c r="M45" s="314">
        <f t="shared" si="16"/>
        <v>2.8183063063063059</v>
      </c>
      <c r="N45" s="314">
        <f t="shared" si="16"/>
        <v>2.8183063063063059</v>
      </c>
      <c r="O45" s="275"/>
      <c r="P45" s="275"/>
      <c r="Q45" s="275"/>
      <c r="R45" s="275"/>
      <c r="S45" s="275"/>
      <c r="T45" s="275"/>
      <c r="U45" s="275"/>
      <c r="V45" s="275"/>
      <c r="W45" s="275"/>
      <c r="X45" s="275"/>
      <c r="Y45" s="275"/>
      <c r="Z45" s="275"/>
      <c r="AA45" s="275"/>
      <c r="AB45" s="275"/>
      <c r="AC45" s="276"/>
      <c r="AD45" s="272"/>
      <c r="AE45" s="272"/>
    </row>
    <row r="46" spans="1:31" s="264" customFormat="1" ht="12.75" x14ac:dyDescent="0.2">
      <c r="A46" s="326" t="s">
        <v>134</v>
      </c>
      <c r="B46" s="314">
        <f t="shared" si="15"/>
        <v>5.939315315315314</v>
      </c>
      <c r="C46" s="314">
        <f t="shared" si="15"/>
        <v>5.939315315315314</v>
      </c>
      <c r="D46" s="314">
        <f t="shared" si="15"/>
        <v>5.939315315315314</v>
      </c>
      <c r="E46" s="314">
        <f t="shared" si="15"/>
        <v>5.939315315315314</v>
      </c>
      <c r="F46" s="314">
        <f t="shared" si="15"/>
        <v>5.939315315315314</v>
      </c>
      <c r="G46" s="314">
        <f t="shared" si="15"/>
        <v>5.939315315315314</v>
      </c>
      <c r="H46" s="314">
        <f t="shared" si="15"/>
        <v>5.939315315315314</v>
      </c>
      <c r="I46" s="314">
        <f t="shared" si="15"/>
        <v>5.939315315315314</v>
      </c>
      <c r="J46" s="314">
        <f t="shared" si="15"/>
        <v>5.939315315315314</v>
      </c>
      <c r="K46" s="314">
        <f t="shared" si="15"/>
        <v>5.939315315315314</v>
      </c>
      <c r="L46" s="314">
        <f t="shared" si="15"/>
        <v>5.939315315315314</v>
      </c>
      <c r="M46" s="314">
        <f t="shared" si="15"/>
        <v>5.939315315315314</v>
      </c>
      <c r="N46" s="314">
        <f t="shared" si="15"/>
        <v>5.939315315315314</v>
      </c>
      <c r="O46" s="275"/>
      <c r="P46" s="275"/>
      <c r="Q46" s="275"/>
      <c r="R46" s="275"/>
      <c r="S46" s="275"/>
      <c r="T46" s="275"/>
      <c r="U46" s="275"/>
      <c r="V46" s="275"/>
      <c r="W46" s="275"/>
      <c r="X46" s="275"/>
      <c r="Y46" s="275"/>
      <c r="Z46" s="275"/>
      <c r="AA46" s="275"/>
      <c r="AB46" s="275"/>
      <c r="AC46" s="276"/>
      <c r="AD46" s="272"/>
      <c r="AE46" s="272"/>
    </row>
    <row r="47" spans="1:31" s="264" customFormat="1" ht="12.75" x14ac:dyDescent="0.2">
      <c r="A47" s="326" t="s">
        <v>135</v>
      </c>
      <c r="B47" s="314">
        <f>IF(B$13="Deploy",B$36,B$36*$B132)</f>
        <v>8</v>
      </c>
      <c r="C47" s="314">
        <f t="shared" si="16"/>
        <v>8</v>
      </c>
      <c r="D47" s="314">
        <f t="shared" si="16"/>
        <v>2.6289009009009003</v>
      </c>
      <c r="E47" s="314">
        <f t="shared" si="16"/>
        <v>2.6289009009009003</v>
      </c>
      <c r="F47" s="314">
        <f t="shared" si="16"/>
        <v>2.6289009009009003</v>
      </c>
      <c r="G47" s="314">
        <f t="shared" si="16"/>
        <v>8</v>
      </c>
      <c r="H47" s="314">
        <f t="shared" si="16"/>
        <v>8</v>
      </c>
      <c r="I47" s="314">
        <f t="shared" si="16"/>
        <v>8</v>
      </c>
      <c r="J47" s="314">
        <f t="shared" si="16"/>
        <v>2.6289009009009003</v>
      </c>
      <c r="K47" s="314">
        <f t="shared" si="16"/>
        <v>2.6289009009009003</v>
      </c>
      <c r="L47" s="314">
        <f t="shared" si="16"/>
        <v>2.6289009009009003</v>
      </c>
      <c r="M47" s="314">
        <f t="shared" si="16"/>
        <v>2.6289009009009003</v>
      </c>
      <c r="N47" s="314">
        <f t="shared" si="16"/>
        <v>2.6289009009009003</v>
      </c>
      <c r="O47" s="275"/>
      <c r="P47" s="275"/>
      <c r="Q47" s="275"/>
      <c r="R47" s="275"/>
      <c r="S47" s="275"/>
      <c r="T47" s="275"/>
      <c r="U47" s="275"/>
      <c r="V47" s="275"/>
      <c r="W47" s="275"/>
      <c r="X47" s="275"/>
      <c r="Y47" s="275"/>
      <c r="Z47" s="275"/>
      <c r="AA47" s="275"/>
      <c r="AB47" s="275"/>
      <c r="AC47" s="276"/>
      <c r="AD47" s="272"/>
      <c r="AE47" s="272"/>
    </row>
    <row r="48" spans="1:31" s="264" customFormat="1" ht="12.75" x14ac:dyDescent="0.2">
      <c r="A48" s="326" t="s">
        <v>136</v>
      </c>
      <c r="B48" s="314">
        <f t="shared" si="15"/>
        <v>8</v>
      </c>
      <c r="C48" s="314">
        <f t="shared" si="15"/>
        <v>8</v>
      </c>
      <c r="D48" s="314">
        <f t="shared" si="15"/>
        <v>8</v>
      </c>
      <c r="E48" s="314">
        <f t="shared" si="15"/>
        <v>8</v>
      </c>
      <c r="F48" s="314">
        <f t="shared" si="15"/>
        <v>8</v>
      </c>
      <c r="G48" s="314">
        <f t="shared" si="15"/>
        <v>8</v>
      </c>
      <c r="H48" s="314">
        <f t="shared" si="15"/>
        <v>8</v>
      </c>
      <c r="I48" s="314">
        <f t="shared" si="15"/>
        <v>8</v>
      </c>
      <c r="J48" s="314">
        <f t="shared" si="15"/>
        <v>8</v>
      </c>
      <c r="K48" s="314">
        <f t="shared" si="15"/>
        <v>8</v>
      </c>
      <c r="L48" s="314">
        <f t="shared" si="15"/>
        <v>8</v>
      </c>
      <c r="M48" s="314">
        <f t="shared" si="15"/>
        <v>8</v>
      </c>
      <c r="N48" s="314">
        <f t="shared" si="15"/>
        <v>8</v>
      </c>
      <c r="O48" s="275"/>
      <c r="P48" s="275"/>
      <c r="Q48" s="275"/>
      <c r="R48" s="275"/>
      <c r="S48" s="275"/>
      <c r="T48" s="275"/>
      <c r="U48" s="275"/>
      <c r="V48" s="275"/>
      <c r="W48" s="275"/>
      <c r="X48" s="275"/>
      <c r="Y48" s="275"/>
      <c r="Z48" s="275"/>
      <c r="AA48" s="275"/>
      <c r="AB48" s="275"/>
      <c r="AC48" s="276"/>
      <c r="AD48" s="272"/>
      <c r="AE48" s="272"/>
    </row>
    <row r="49" spans="1:31" s="264" customFormat="1" ht="12.75" x14ac:dyDescent="0.2">
      <c r="A49" s="265" t="s">
        <v>137</v>
      </c>
      <c r="B49" s="266"/>
      <c r="C49" s="267"/>
      <c r="D49" s="267"/>
      <c r="E49" s="267"/>
      <c r="F49" s="267"/>
      <c r="G49" s="267"/>
      <c r="H49" s="267"/>
      <c r="I49" s="267"/>
      <c r="J49" s="268"/>
      <c r="K49" s="268"/>
      <c r="L49" s="267"/>
      <c r="M49" s="267"/>
      <c r="N49" s="346"/>
      <c r="O49" s="277"/>
      <c r="P49" s="278"/>
      <c r="Q49" s="279"/>
      <c r="R49" s="277"/>
      <c r="S49" s="277"/>
      <c r="T49" s="277"/>
      <c r="U49" s="277"/>
      <c r="V49" s="277"/>
      <c r="W49" s="277"/>
      <c r="X49" s="277"/>
      <c r="Y49" s="277"/>
      <c r="Z49" s="277"/>
      <c r="AA49" s="277"/>
      <c r="AB49" s="277"/>
      <c r="AC49" s="277"/>
      <c r="AD49" s="271"/>
      <c r="AE49" s="272"/>
    </row>
    <row r="50" spans="1:31" x14ac:dyDescent="0.2">
      <c r="A50" s="47" t="s">
        <v>138</v>
      </c>
      <c r="B50" s="96">
        <v>9</v>
      </c>
      <c r="C50" s="96">
        <v>9</v>
      </c>
      <c r="D50" s="96">
        <v>9</v>
      </c>
      <c r="E50" s="96">
        <v>9</v>
      </c>
      <c r="F50" s="96">
        <v>9</v>
      </c>
      <c r="G50" s="96">
        <v>9</v>
      </c>
      <c r="H50" s="96">
        <v>9</v>
      </c>
      <c r="I50" s="96">
        <v>9</v>
      </c>
      <c r="J50" s="96">
        <v>9</v>
      </c>
      <c r="K50" s="96">
        <v>9</v>
      </c>
      <c r="L50" s="96">
        <v>9</v>
      </c>
      <c r="M50" s="309">
        <v>9</v>
      </c>
      <c r="N50" s="96">
        <v>9</v>
      </c>
    </row>
    <row r="51" spans="1:31" x14ac:dyDescent="0.2">
      <c r="A51" s="47" t="s">
        <v>139</v>
      </c>
      <c r="B51" s="96">
        <f t="shared" ref="B51:N51" si="17">ROUND(1*B50,2)</f>
        <v>9</v>
      </c>
      <c r="C51" s="96">
        <f t="shared" si="17"/>
        <v>9</v>
      </c>
      <c r="D51" s="96">
        <f t="shared" si="17"/>
        <v>9</v>
      </c>
      <c r="E51" s="96">
        <f t="shared" si="17"/>
        <v>9</v>
      </c>
      <c r="F51" s="96">
        <f t="shared" si="17"/>
        <v>9</v>
      </c>
      <c r="G51" s="96">
        <f t="shared" si="17"/>
        <v>9</v>
      </c>
      <c r="H51" s="96">
        <f t="shared" si="17"/>
        <v>9</v>
      </c>
      <c r="I51" s="96">
        <f t="shared" si="17"/>
        <v>9</v>
      </c>
      <c r="J51" s="96">
        <f t="shared" si="17"/>
        <v>9</v>
      </c>
      <c r="K51" s="96">
        <f t="shared" si="17"/>
        <v>9</v>
      </c>
      <c r="L51" s="96">
        <f t="shared" si="17"/>
        <v>9</v>
      </c>
      <c r="M51" s="309">
        <f t="shared" si="17"/>
        <v>9</v>
      </c>
      <c r="N51" s="96">
        <f t="shared" si="17"/>
        <v>9</v>
      </c>
    </row>
    <row r="52" spans="1:31" s="15" customFormat="1" x14ac:dyDescent="0.2">
      <c r="A52" s="43" t="s">
        <v>140</v>
      </c>
      <c r="B52" s="98">
        <v>4</v>
      </c>
      <c r="C52" s="98">
        <v>4</v>
      </c>
      <c r="D52" s="98">
        <v>4</v>
      </c>
      <c r="E52" s="98">
        <v>4</v>
      </c>
      <c r="F52" s="98">
        <v>4</v>
      </c>
      <c r="G52" s="98">
        <v>4</v>
      </c>
      <c r="H52" s="98">
        <v>4</v>
      </c>
      <c r="I52" s="98">
        <v>4</v>
      </c>
      <c r="J52" s="98">
        <v>4</v>
      </c>
      <c r="K52" s="98">
        <v>4</v>
      </c>
      <c r="L52" s="98">
        <v>4</v>
      </c>
      <c r="M52" s="343">
        <v>4</v>
      </c>
      <c r="N52" s="98">
        <v>4</v>
      </c>
    </row>
    <row r="53" spans="1:31" s="15" customFormat="1" x14ac:dyDescent="0.2">
      <c r="A53" s="43" t="s">
        <v>141</v>
      </c>
      <c r="B53" s="99">
        <f>B52*0.75</f>
        <v>3</v>
      </c>
      <c r="C53" s="99">
        <f t="shared" ref="C53:N53" si="18">C52*0.75</f>
        <v>3</v>
      </c>
      <c r="D53" s="99">
        <f t="shared" si="18"/>
        <v>3</v>
      </c>
      <c r="E53" s="99">
        <f t="shared" si="18"/>
        <v>3</v>
      </c>
      <c r="F53" s="99">
        <f t="shared" si="18"/>
        <v>3</v>
      </c>
      <c r="G53" s="99">
        <f t="shared" si="18"/>
        <v>3</v>
      </c>
      <c r="H53" s="99">
        <f t="shared" si="18"/>
        <v>3</v>
      </c>
      <c r="I53" s="99">
        <f t="shared" si="18"/>
        <v>3</v>
      </c>
      <c r="J53" s="99">
        <f t="shared" si="18"/>
        <v>3</v>
      </c>
      <c r="K53" s="99">
        <f t="shared" si="18"/>
        <v>3</v>
      </c>
      <c r="L53" s="99">
        <f t="shared" si="18"/>
        <v>3</v>
      </c>
      <c r="M53" s="344">
        <f t="shared" si="18"/>
        <v>3</v>
      </c>
      <c r="N53" s="96">
        <f t="shared" si="18"/>
        <v>3</v>
      </c>
    </row>
    <row r="54" spans="1:31" s="15" customFormat="1" ht="12.75" x14ac:dyDescent="0.2">
      <c r="A54" s="39" t="s">
        <v>142</v>
      </c>
      <c r="B54" s="38"/>
      <c r="C54" s="37"/>
      <c r="D54" s="37"/>
      <c r="E54" s="37"/>
      <c r="F54" s="37"/>
      <c r="G54" s="37"/>
      <c r="H54" s="37"/>
      <c r="I54" s="37"/>
      <c r="J54" s="37"/>
      <c r="K54" s="37"/>
      <c r="L54" s="37"/>
      <c r="M54" s="37"/>
      <c r="N54" s="51"/>
    </row>
    <row r="55" spans="1:31" x14ac:dyDescent="0.2">
      <c r="A55" s="36" t="s">
        <v>158</v>
      </c>
      <c r="B55" s="35">
        <f>B4</f>
        <v>15</v>
      </c>
      <c r="C55" s="35">
        <f t="shared" ref="C55:M55" si="19">B55</f>
        <v>15</v>
      </c>
      <c r="D55" s="35">
        <f t="shared" si="19"/>
        <v>15</v>
      </c>
      <c r="E55" s="35">
        <f t="shared" si="19"/>
        <v>15</v>
      </c>
      <c r="F55" s="35">
        <f t="shared" si="19"/>
        <v>15</v>
      </c>
      <c r="G55" s="35">
        <f t="shared" si="19"/>
        <v>15</v>
      </c>
      <c r="H55" s="35">
        <f t="shared" si="19"/>
        <v>15</v>
      </c>
      <c r="I55" s="35">
        <f t="shared" si="19"/>
        <v>15</v>
      </c>
      <c r="J55" s="35">
        <f t="shared" si="19"/>
        <v>15</v>
      </c>
      <c r="K55" s="35">
        <f t="shared" si="19"/>
        <v>15</v>
      </c>
      <c r="L55" s="35">
        <f t="shared" si="19"/>
        <v>15</v>
      </c>
      <c r="M55" s="339">
        <f t="shared" si="19"/>
        <v>15</v>
      </c>
      <c r="N55" s="115">
        <f>$B$85</f>
        <v>15</v>
      </c>
    </row>
    <row r="56" spans="1:31" x14ac:dyDescent="0.2">
      <c r="A56" s="34" t="s">
        <v>159</v>
      </c>
      <c r="B56" s="33">
        <f t="shared" ref="B56:M56" si="20">ROUNDUP(IF(B$13="Deploy",MAX((B$79/100)*$B86,$B86),(B$79/100)*$B86),0)</f>
        <v>15</v>
      </c>
      <c r="C56" s="33">
        <f t="shared" si="20"/>
        <v>15</v>
      </c>
      <c r="D56" s="33">
        <f t="shared" si="20"/>
        <v>14</v>
      </c>
      <c r="E56" s="33">
        <f t="shared" si="20"/>
        <v>14</v>
      </c>
      <c r="F56" s="33">
        <f t="shared" si="20"/>
        <v>13</v>
      </c>
      <c r="G56" s="33">
        <f t="shared" si="20"/>
        <v>15</v>
      </c>
      <c r="H56" s="33">
        <f t="shared" si="20"/>
        <v>15</v>
      </c>
      <c r="I56" s="33">
        <f t="shared" si="20"/>
        <v>15</v>
      </c>
      <c r="J56" s="33">
        <f t="shared" si="20"/>
        <v>14</v>
      </c>
      <c r="K56" s="33">
        <f t="shared" si="20"/>
        <v>14</v>
      </c>
      <c r="L56" s="33">
        <f t="shared" si="20"/>
        <v>13</v>
      </c>
      <c r="M56" s="125">
        <f t="shared" si="20"/>
        <v>12</v>
      </c>
      <c r="N56" s="33">
        <f>IF(B76&lt;80,12,IF(AND(B76&gt;=80,B76&lt;90),14,$B$86))</f>
        <v>15</v>
      </c>
    </row>
    <row r="57" spans="1:31" x14ac:dyDescent="0.2">
      <c r="A57" s="34" t="s">
        <v>160</v>
      </c>
      <c r="B57" s="33">
        <f t="shared" ref="B57:M57" si="21">ROUNDUP(IF(B$13="Deploy",MAX((B$79/100)*$B87,$B87),(B$79/100)*$B87),0)</f>
        <v>5</v>
      </c>
      <c r="C57" s="33">
        <f t="shared" si="21"/>
        <v>5</v>
      </c>
      <c r="D57" s="33">
        <f t="shared" si="21"/>
        <v>5</v>
      </c>
      <c r="E57" s="33">
        <f t="shared" si="21"/>
        <v>5</v>
      </c>
      <c r="F57" s="33">
        <f t="shared" si="21"/>
        <v>5</v>
      </c>
      <c r="G57" s="33">
        <f t="shared" si="21"/>
        <v>5</v>
      </c>
      <c r="H57" s="33">
        <f t="shared" si="21"/>
        <v>5</v>
      </c>
      <c r="I57" s="33">
        <f t="shared" si="21"/>
        <v>5</v>
      </c>
      <c r="J57" s="33">
        <f t="shared" si="21"/>
        <v>5</v>
      </c>
      <c r="K57" s="33">
        <f t="shared" si="21"/>
        <v>5</v>
      </c>
      <c r="L57" s="33">
        <f t="shared" si="21"/>
        <v>5</v>
      </c>
      <c r="M57" s="125">
        <f t="shared" si="21"/>
        <v>4</v>
      </c>
      <c r="N57" s="33">
        <f>ROUNDUP(IF(N$13="Deploy",MAX((N$79/100)*$B87,$B87),(N$79/100)*$B87),0)</f>
        <v>2</v>
      </c>
    </row>
    <row r="58" spans="1:31" x14ac:dyDescent="0.2">
      <c r="A58" s="34" t="s">
        <v>161</v>
      </c>
      <c r="B58" s="33">
        <f t="shared" ref="B58:M58" si="22">ROUNDUP(IF(B$13="Deploy",MAX((B$79/100)*$B88,$B88),(B$79/100)*$B88),0)</f>
        <v>7</v>
      </c>
      <c r="C58" s="33">
        <f t="shared" si="22"/>
        <v>7</v>
      </c>
      <c r="D58" s="33">
        <f t="shared" si="22"/>
        <v>7</v>
      </c>
      <c r="E58" s="33">
        <f t="shared" si="22"/>
        <v>7</v>
      </c>
      <c r="F58" s="33">
        <f t="shared" si="22"/>
        <v>6</v>
      </c>
      <c r="G58" s="33">
        <f t="shared" si="22"/>
        <v>7</v>
      </c>
      <c r="H58" s="33">
        <f t="shared" si="22"/>
        <v>7</v>
      </c>
      <c r="I58" s="33">
        <f t="shared" si="22"/>
        <v>7</v>
      </c>
      <c r="J58" s="33">
        <f t="shared" si="22"/>
        <v>7</v>
      </c>
      <c r="K58" s="33">
        <f t="shared" si="22"/>
        <v>7</v>
      </c>
      <c r="L58" s="33">
        <f t="shared" si="22"/>
        <v>6</v>
      </c>
      <c r="M58" s="125">
        <f t="shared" si="22"/>
        <v>6</v>
      </c>
      <c r="N58" s="33">
        <f>ROUNDUP(IF(N$13="Deploy",MAX((N$79/100)*$B88,$B88),(N$79/100)*$B88),0)</f>
        <v>3</v>
      </c>
    </row>
    <row r="59" spans="1:31" s="21" customFormat="1" x14ac:dyDescent="0.2">
      <c r="A59" s="34" t="s">
        <v>162</v>
      </c>
      <c r="B59" s="33">
        <f t="shared" ref="B59:M59" si="23">ROUNDUP(IF(B$13="Deploy",MAX((B$79/100)*$B89,$B89),(B$79/100)*$B89),0)</f>
        <v>12</v>
      </c>
      <c r="C59" s="33">
        <f t="shared" si="23"/>
        <v>12</v>
      </c>
      <c r="D59" s="33">
        <f t="shared" si="23"/>
        <v>12</v>
      </c>
      <c r="E59" s="33">
        <f t="shared" si="23"/>
        <v>12</v>
      </c>
      <c r="F59" s="33">
        <f t="shared" si="23"/>
        <v>10</v>
      </c>
      <c r="G59" s="33">
        <f t="shared" si="23"/>
        <v>12</v>
      </c>
      <c r="H59" s="33">
        <f t="shared" si="23"/>
        <v>12</v>
      </c>
      <c r="I59" s="33">
        <f t="shared" si="23"/>
        <v>12</v>
      </c>
      <c r="J59" s="33">
        <f t="shared" si="23"/>
        <v>12</v>
      </c>
      <c r="K59" s="33">
        <f t="shared" si="23"/>
        <v>12</v>
      </c>
      <c r="L59" s="33">
        <f t="shared" si="23"/>
        <v>10</v>
      </c>
      <c r="M59" s="125">
        <f t="shared" si="23"/>
        <v>10</v>
      </c>
      <c r="N59" s="33">
        <f>ROUNDUP(IF(N$13="Deploy",MAX((N$79/100)*$B89,$B89),(N$79/100)*$B89),0)</f>
        <v>5</v>
      </c>
    </row>
    <row r="60" spans="1:31" x14ac:dyDescent="0.2">
      <c r="A60" s="34" t="s">
        <v>163</v>
      </c>
      <c r="B60" s="33">
        <f t="shared" ref="B60:M60" si="24">ROUNDUP(IF(B$13="Deploy",MAX((B$79/100)*$B90,$B90),(B$79/100)*$B90),0)</f>
        <v>15</v>
      </c>
      <c r="C60" s="33">
        <f t="shared" si="24"/>
        <v>15</v>
      </c>
      <c r="D60" s="33">
        <f t="shared" si="24"/>
        <v>14</v>
      </c>
      <c r="E60" s="33">
        <f t="shared" si="24"/>
        <v>14</v>
      </c>
      <c r="F60" s="33">
        <f t="shared" si="24"/>
        <v>13</v>
      </c>
      <c r="G60" s="33">
        <f t="shared" si="24"/>
        <v>15</v>
      </c>
      <c r="H60" s="33">
        <f t="shared" si="24"/>
        <v>15</v>
      </c>
      <c r="I60" s="33">
        <f t="shared" si="24"/>
        <v>15</v>
      </c>
      <c r="J60" s="33">
        <f t="shared" si="24"/>
        <v>14</v>
      </c>
      <c r="K60" s="33">
        <f t="shared" si="24"/>
        <v>14</v>
      </c>
      <c r="L60" s="33">
        <f t="shared" si="24"/>
        <v>13</v>
      </c>
      <c r="M60" s="125">
        <f t="shared" si="24"/>
        <v>12</v>
      </c>
      <c r="N60" s="33">
        <f>ROUNDUP(IF(N$13="Deploy",MAX((N$79/100)*$B90,$B90),(N$79/100)*$B90),0)</f>
        <v>6</v>
      </c>
    </row>
    <row r="61" spans="1:31" x14ac:dyDescent="0.2">
      <c r="A61" s="34" t="s">
        <v>164</v>
      </c>
      <c r="B61" s="33">
        <f t="shared" ref="B61:M61" si="25">ROUNDUP(IF(B$13="Deploy",MAX((B$79/100)*$B91,$B91),(B$79/100)*$B91),0)</f>
        <v>12</v>
      </c>
      <c r="C61" s="33">
        <f t="shared" si="25"/>
        <v>12</v>
      </c>
      <c r="D61" s="33">
        <f t="shared" si="25"/>
        <v>12</v>
      </c>
      <c r="E61" s="33">
        <f t="shared" si="25"/>
        <v>12</v>
      </c>
      <c r="F61" s="33">
        <f t="shared" si="25"/>
        <v>10</v>
      </c>
      <c r="G61" s="33">
        <f t="shared" si="25"/>
        <v>12</v>
      </c>
      <c r="H61" s="33">
        <f t="shared" si="25"/>
        <v>12</v>
      </c>
      <c r="I61" s="33">
        <f t="shared" si="25"/>
        <v>12</v>
      </c>
      <c r="J61" s="33">
        <f t="shared" si="25"/>
        <v>12</v>
      </c>
      <c r="K61" s="33">
        <f t="shared" si="25"/>
        <v>12</v>
      </c>
      <c r="L61" s="33">
        <f t="shared" si="25"/>
        <v>10</v>
      </c>
      <c r="M61" s="125">
        <f t="shared" si="25"/>
        <v>10</v>
      </c>
      <c r="N61" s="33">
        <v>0</v>
      </c>
    </row>
    <row r="62" spans="1:31" x14ac:dyDescent="0.2">
      <c r="A62" s="34" t="s">
        <v>165</v>
      </c>
      <c r="B62" s="33">
        <f t="shared" ref="B62:M62" si="26">ROUNDUP(IF(B$13="Deploy",MAX((B$79/100)*$B92,$B92),(B$79/100)*$B92),0)</f>
        <v>3</v>
      </c>
      <c r="C62" s="33">
        <f t="shared" si="26"/>
        <v>3</v>
      </c>
      <c r="D62" s="33">
        <f t="shared" si="26"/>
        <v>3</v>
      </c>
      <c r="E62" s="33">
        <f t="shared" si="26"/>
        <v>3</v>
      </c>
      <c r="F62" s="33">
        <f t="shared" si="26"/>
        <v>3</v>
      </c>
      <c r="G62" s="33">
        <f t="shared" si="26"/>
        <v>3</v>
      </c>
      <c r="H62" s="33">
        <f t="shared" si="26"/>
        <v>3</v>
      </c>
      <c r="I62" s="33">
        <f t="shared" si="26"/>
        <v>3</v>
      </c>
      <c r="J62" s="33">
        <f t="shared" si="26"/>
        <v>3</v>
      </c>
      <c r="K62" s="33">
        <f t="shared" si="26"/>
        <v>3</v>
      </c>
      <c r="L62" s="33">
        <f t="shared" si="26"/>
        <v>3</v>
      </c>
      <c r="M62" s="125">
        <f t="shared" si="26"/>
        <v>3</v>
      </c>
      <c r="N62" s="33">
        <v>0</v>
      </c>
    </row>
    <row r="63" spans="1:31" x14ac:dyDescent="0.2">
      <c r="A63" s="34" t="s">
        <v>166</v>
      </c>
      <c r="B63" s="33">
        <f t="shared" ref="B63:M63" si="27">ROUNDUP(IF(B$13="Deploy",MAX((B$79/100)*$B93,$B93),(B$79/100)*$B93),0)</f>
        <v>3</v>
      </c>
      <c r="C63" s="33">
        <f t="shared" si="27"/>
        <v>3</v>
      </c>
      <c r="D63" s="33">
        <f t="shared" si="27"/>
        <v>3</v>
      </c>
      <c r="E63" s="33">
        <f t="shared" si="27"/>
        <v>3</v>
      </c>
      <c r="F63" s="33">
        <f t="shared" si="27"/>
        <v>3</v>
      </c>
      <c r="G63" s="33">
        <f t="shared" si="27"/>
        <v>3</v>
      </c>
      <c r="H63" s="33">
        <f t="shared" si="27"/>
        <v>3</v>
      </c>
      <c r="I63" s="33">
        <f t="shared" si="27"/>
        <v>3</v>
      </c>
      <c r="J63" s="33">
        <f t="shared" si="27"/>
        <v>3</v>
      </c>
      <c r="K63" s="33">
        <f t="shared" si="27"/>
        <v>3</v>
      </c>
      <c r="L63" s="33">
        <f t="shared" si="27"/>
        <v>3</v>
      </c>
      <c r="M63" s="125">
        <f t="shared" si="27"/>
        <v>3</v>
      </c>
      <c r="N63" s="33">
        <v>0</v>
      </c>
    </row>
    <row r="64" spans="1:31" x14ac:dyDescent="0.2">
      <c r="A64" s="34" t="str">
        <f>A94</f>
        <v>Required Skilled Crews</v>
      </c>
      <c r="B64" s="33">
        <f t="shared" ref="B64:M64" si="28">ROUNDUP(IF(B$13="Deploy",MAX((B$79/100)*$B94,$B94),(B$79/100)*$B94),0)</f>
        <v>12</v>
      </c>
      <c r="C64" s="33">
        <f t="shared" si="28"/>
        <v>12</v>
      </c>
      <c r="D64" s="33">
        <f t="shared" si="28"/>
        <v>12</v>
      </c>
      <c r="E64" s="33">
        <f t="shared" si="28"/>
        <v>12</v>
      </c>
      <c r="F64" s="33">
        <f t="shared" si="28"/>
        <v>10</v>
      </c>
      <c r="G64" s="33">
        <f t="shared" si="28"/>
        <v>12</v>
      </c>
      <c r="H64" s="33">
        <f t="shared" si="28"/>
        <v>12</v>
      </c>
      <c r="I64" s="33">
        <f t="shared" si="28"/>
        <v>12</v>
      </c>
      <c r="J64" s="33">
        <f t="shared" si="28"/>
        <v>12</v>
      </c>
      <c r="K64" s="33">
        <f t="shared" si="28"/>
        <v>12</v>
      </c>
      <c r="L64" s="33">
        <f t="shared" si="28"/>
        <v>10</v>
      </c>
      <c r="M64" s="125">
        <f t="shared" si="28"/>
        <v>10</v>
      </c>
      <c r="N64" s="33">
        <f>ROUNDUP(IF(N$13="Deploy",MAX((N$79/100)*$B94,$B94),(N$79/100)*$B94),0)</f>
        <v>5</v>
      </c>
    </row>
    <row r="65" spans="1:29" ht="12.75" x14ac:dyDescent="0.2">
      <c r="A65" s="265" t="s">
        <v>143</v>
      </c>
      <c r="B65" s="287"/>
      <c r="C65" s="288"/>
      <c r="D65" s="288"/>
      <c r="E65" s="288"/>
      <c r="F65" s="288"/>
      <c r="G65" s="289"/>
      <c r="H65" s="289"/>
      <c r="I65" s="289"/>
      <c r="J65" s="289"/>
      <c r="K65" s="289"/>
      <c r="L65" s="289"/>
      <c r="M65" s="289"/>
      <c r="N65" s="352"/>
    </row>
    <row r="66" spans="1:29" x14ac:dyDescent="0.2">
      <c r="A66" s="51" t="s">
        <v>144</v>
      </c>
      <c r="B66" s="294">
        <v>0.95</v>
      </c>
      <c r="C66" s="294">
        <v>0.95</v>
      </c>
      <c r="D66" s="294">
        <v>0.95</v>
      </c>
      <c r="E66" s="294">
        <v>0.95</v>
      </c>
      <c r="F66" s="294">
        <v>0.95</v>
      </c>
      <c r="G66" s="294">
        <v>0.95</v>
      </c>
      <c r="H66" s="294">
        <v>0.95</v>
      </c>
      <c r="I66" s="294">
        <v>0.95</v>
      </c>
      <c r="J66" s="294">
        <v>0.95</v>
      </c>
      <c r="K66" s="294">
        <v>0.95</v>
      </c>
      <c r="L66" s="294">
        <v>0.95</v>
      </c>
      <c r="M66" s="340">
        <v>0.95</v>
      </c>
      <c r="N66" s="296">
        <v>0.95</v>
      </c>
    </row>
    <row r="67" spans="1:29" x14ac:dyDescent="0.2">
      <c r="A67" s="51" t="s">
        <v>145</v>
      </c>
      <c r="B67" s="296">
        <v>0.92</v>
      </c>
      <c r="C67" s="296">
        <v>0.92</v>
      </c>
      <c r="D67" s="296">
        <v>0.92</v>
      </c>
      <c r="E67" s="296">
        <v>0.92</v>
      </c>
      <c r="F67" s="296">
        <v>0.92</v>
      </c>
      <c r="G67" s="296">
        <v>0.92</v>
      </c>
      <c r="H67" s="296">
        <v>0.92</v>
      </c>
      <c r="I67" s="296">
        <v>0.92</v>
      </c>
      <c r="J67" s="296">
        <v>0.92</v>
      </c>
      <c r="K67" s="296">
        <v>0.92</v>
      </c>
      <c r="L67" s="296">
        <v>0.92</v>
      </c>
      <c r="M67" s="341">
        <v>0.92</v>
      </c>
      <c r="N67" s="296">
        <v>0.92</v>
      </c>
    </row>
    <row r="68" spans="1:29" x14ac:dyDescent="0.2">
      <c r="A68" s="51" t="s">
        <v>146</v>
      </c>
      <c r="B68" s="296">
        <v>0.75</v>
      </c>
      <c r="C68" s="296">
        <v>0.75</v>
      </c>
      <c r="D68" s="296">
        <v>0.75</v>
      </c>
      <c r="E68" s="296">
        <v>0.75</v>
      </c>
      <c r="F68" s="296">
        <v>0.75</v>
      </c>
      <c r="G68" s="296">
        <v>0.75</v>
      </c>
      <c r="H68" s="296">
        <v>0.75</v>
      </c>
      <c r="I68" s="296">
        <v>0.75</v>
      </c>
      <c r="J68" s="296">
        <v>0.75</v>
      </c>
      <c r="K68" s="296">
        <v>0.75</v>
      </c>
      <c r="L68" s="296">
        <v>0.75</v>
      </c>
      <c r="M68" s="341">
        <v>0.75</v>
      </c>
      <c r="N68" s="296">
        <v>0.75</v>
      </c>
    </row>
    <row r="69" spans="1:29" x14ac:dyDescent="0.2">
      <c r="N69" s="20"/>
    </row>
    <row r="70" spans="1:29" x14ac:dyDescent="0.2">
      <c r="B70" s="15"/>
      <c r="C70" s="15"/>
    </row>
    <row r="71" spans="1:29" x14ac:dyDescent="0.2">
      <c r="B71" s="15"/>
      <c r="C71" s="15"/>
    </row>
    <row r="72" spans="1:29" ht="12.75" thickBot="1" x14ac:dyDescent="0.25">
      <c r="A72" s="32"/>
      <c r="N72" s="21"/>
    </row>
    <row r="73" spans="1:29" ht="13.5" thickBot="1" x14ac:dyDescent="0.25">
      <c r="A73" s="409" t="s">
        <v>147</v>
      </c>
      <c r="B73" s="410"/>
      <c r="C73" s="410"/>
      <c r="D73" s="410"/>
      <c r="E73" s="410"/>
      <c r="F73" s="410"/>
      <c r="G73" s="410"/>
      <c r="H73" s="410"/>
      <c r="I73" s="410"/>
      <c r="J73" s="410"/>
      <c r="K73" s="410"/>
      <c r="L73" s="410"/>
      <c r="M73" s="410"/>
      <c r="N73" s="411"/>
      <c r="AC73" s="133"/>
    </row>
    <row r="74" spans="1:29" x14ac:dyDescent="0.2">
      <c r="A74" s="29" t="s">
        <v>148</v>
      </c>
      <c r="B74" s="28">
        <f t="shared" ref="B74:M74" si="29">MIN(100,B76+$B$80)</f>
        <v>100</v>
      </c>
      <c r="C74" s="28">
        <f t="shared" si="29"/>
        <v>100</v>
      </c>
      <c r="D74" s="28">
        <f t="shared" si="29"/>
        <v>99.65352133915421</v>
      </c>
      <c r="E74" s="28">
        <f t="shared" si="29"/>
        <v>99.65352133915421</v>
      </c>
      <c r="F74" s="28">
        <f t="shared" si="29"/>
        <v>88.65352133915421</v>
      </c>
      <c r="G74" s="28">
        <f t="shared" si="29"/>
        <v>100</v>
      </c>
      <c r="H74" s="28">
        <f t="shared" si="29"/>
        <v>100</v>
      </c>
      <c r="I74" s="28">
        <f t="shared" si="29"/>
        <v>100</v>
      </c>
      <c r="J74" s="28">
        <f t="shared" si="29"/>
        <v>100</v>
      </c>
      <c r="K74" s="28">
        <f t="shared" si="29"/>
        <v>99.65352133915421</v>
      </c>
      <c r="L74" s="28">
        <f t="shared" si="29"/>
        <v>88.65352133915421</v>
      </c>
      <c r="M74" s="149">
        <f t="shared" si="29"/>
        <v>87.65352133915421</v>
      </c>
      <c r="N74" s="152">
        <v>60.803436023597357</v>
      </c>
    </row>
    <row r="75" spans="1:29" x14ac:dyDescent="0.2">
      <c r="A75" s="29" t="s">
        <v>149</v>
      </c>
      <c r="B75" s="28">
        <f t="shared" ref="B75:M75" si="30">MIN(100,B76+$B$81)</f>
        <v>100</v>
      </c>
      <c r="C75" s="28">
        <f t="shared" si="30"/>
        <v>100</v>
      </c>
      <c r="D75" s="28">
        <f t="shared" si="30"/>
        <v>95.826760669577112</v>
      </c>
      <c r="E75" s="28">
        <f t="shared" si="30"/>
        <v>95.826760669577112</v>
      </c>
      <c r="F75" s="28">
        <f t="shared" si="30"/>
        <v>84.826760669577112</v>
      </c>
      <c r="G75" s="28">
        <f t="shared" si="30"/>
        <v>100</v>
      </c>
      <c r="H75" s="28">
        <f t="shared" si="30"/>
        <v>100</v>
      </c>
      <c r="I75" s="28">
        <f t="shared" si="30"/>
        <v>100</v>
      </c>
      <c r="J75" s="28">
        <f t="shared" si="30"/>
        <v>96.826760669577112</v>
      </c>
      <c r="K75" s="28">
        <f t="shared" si="30"/>
        <v>95.826760669577112</v>
      </c>
      <c r="L75" s="28">
        <f t="shared" si="30"/>
        <v>84.826760669577112</v>
      </c>
      <c r="M75" s="149">
        <f t="shared" si="30"/>
        <v>83.826760669577112</v>
      </c>
      <c r="N75" s="27">
        <v>48.901718011798678</v>
      </c>
    </row>
    <row r="76" spans="1:29" x14ac:dyDescent="0.2">
      <c r="A76" s="29" t="s">
        <v>150</v>
      </c>
      <c r="B76" s="134">
        <v>100</v>
      </c>
      <c r="C76" s="134">
        <v>100</v>
      </c>
      <c r="D76" s="134">
        <v>92</v>
      </c>
      <c r="E76" s="134">
        <v>92</v>
      </c>
      <c r="F76" s="134">
        <v>81</v>
      </c>
      <c r="G76" s="134">
        <v>100</v>
      </c>
      <c r="H76" s="134">
        <v>100</v>
      </c>
      <c r="I76" s="134">
        <v>100</v>
      </c>
      <c r="J76" s="134">
        <v>93</v>
      </c>
      <c r="K76" s="134">
        <v>92</v>
      </c>
      <c r="L76" s="134">
        <v>81</v>
      </c>
      <c r="M76" s="150">
        <v>80</v>
      </c>
      <c r="N76" s="135">
        <v>37</v>
      </c>
    </row>
    <row r="77" spans="1:29" x14ac:dyDescent="0.2">
      <c r="A77" s="29" t="s">
        <v>151</v>
      </c>
      <c r="B77" s="28">
        <f t="shared" ref="B77:M77" si="31">MIN(80,IF(B13="Deploy",80,MAX(0,B76-$B$81)))</f>
        <v>80</v>
      </c>
      <c r="C77" s="28">
        <f t="shared" si="31"/>
        <v>80</v>
      </c>
      <c r="D77" s="28">
        <f t="shared" si="31"/>
        <v>80</v>
      </c>
      <c r="E77" s="28">
        <f t="shared" si="31"/>
        <v>80</v>
      </c>
      <c r="F77" s="28">
        <f t="shared" si="31"/>
        <v>77.173239330422888</v>
      </c>
      <c r="G77" s="28">
        <f t="shared" si="31"/>
        <v>80</v>
      </c>
      <c r="H77" s="28">
        <f t="shared" si="31"/>
        <v>80</v>
      </c>
      <c r="I77" s="28">
        <f t="shared" si="31"/>
        <v>80</v>
      </c>
      <c r="J77" s="28">
        <f t="shared" si="31"/>
        <v>80</v>
      </c>
      <c r="K77" s="28">
        <f t="shared" si="31"/>
        <v>80</v>
      </c>
      <c r="L77" s="28">
        <f t="shared" si="31"/>
        <v>77.173239330422888</v>
      </c>
      <c r="M77" s="149">
        <f t="shared" si="31"/>
        <v>76.173239330422888</v>
      </c>
      <c r="N77" s="27">
        <v>25.098281988201322</v>
      </c>
    </row>
    <row r="78" spans="1:29" ht="12.75" thickBot="1" x14ac:dyDescent="0.25">
      <c r="A78" s="26" t="s">
        <v>152</v>
      </c>
      <c r="B78" s="25">
        <f t="shared" ref="B78:M78" si="32">MIN(60,IF(B14="Deploy",60,MAX(0,B76-$B$80)))</f>
        <v>60</v>
      </c>
      <c r="C78" s="25">
        <f t="shared" si="32"/>
        <v>60</v>
      </c>
      <c r="D78" s="25">
        <f t="shared" si="32"/>
        <v>60</v>
      </c>
      <c r="E78" s="25">
        <f t="shared" si="32"/>
        <v>60</v>
      </c>
      <c r="F78" s="25">
        <f t="shared" si="32"/>
        <v>60</v>
      </c>
      <c r="G78" s="25">
        <f t="shared" si="32"/>
        <v>60</v>
      </c>
      <c r="H78" s="25">
        <f t="shared" si="32"/>
        <v>60</v>
      </c>
      <c r="I78" s="25">
        <f t="shared" si="32"/>
        <v>60</v>
      </c>
      <c r="J78" s="25">
        <f t="shared" si="32"/>
        <v>60</v>
      </c>
      <c r="K78" s="25">
        <f t="shared" si="32"/>
        <v>60</v>
      </c>
      <c r="L78" s="25">
        <f t="shared" si="32"/>
        <v>60</v>
      </c>
      <c r="M78" s="151">
        <f t="shared" si="32"/>
        <v>60</v>
      </c>
      <c r="N78" s="24">
        <v>13.196563976402647</v>
      </c>
    </row>
    <row r="79" spans="1:29" ht="12.75" thickBot="1" x14ac:dyDescent="0.25">
      <c r="A79" s="164" t="s">
        <v>153</v>
      </c>
      <c r="B79" s="166">
        <v>100</v>
      </c>
      <c r="C79" s="166">
        <v>100</v>
      </c>
      <c r="D79" s="166">
        <v>92</v>
      </c>
      <c r="E79" s="166">
        <v>92</v>
      </c>
      <c r="F79" s="166">
        <v>81</v>
      </c>
      <c r="G79" s="166">
        <v>100</v>
      </c>
      <c r="H79" s="166">
        <v>100</v>
      </c>
      <c r="I79" s="166">
        <v>100</v>
      </c>
      <c r="J79" s="166">
        <v>93</v>
      </c>
      <c r="K79" s="166">
        <v>92</v>
      </c>
      <c r="L79" s="166">
        <v>81</v>
      </c>
      <c r="M79" s="167">
        <v>80</v>
      </c>
      <c r="N79" s="165">
        <v>37</v>
      </c>
      <c r="AC79" s="133"/>
    </row>
    <row r="80" spans="1:29" x14ac:dyDescent="0.2">
      <c r="A80" s="141" t="s">
        <v>154</v>
      </c>
      <c r="B80" s="138">
        <f t="array" ref="B80">SQRT(SUM(POWER(AVERAGE(B76:M76)-(B76:M76),2))/COUNT(B76:M76))*1</f>
        <v>7.6535213391542127</v>
      </c>
    </row>
    <row r="81" spans="1:16" s="2" customFormat="1" ht="12.75" thickBot="1" x14ac:dyDescent="0.25">
      <c r="A81" s="118" t="s">
        <v>155</v>
      </c>
      <c r="B81" s="140">
        <f>B80/2</f>
        <v>3.8267606695771064</v>
      </c>
      <c r="C81" s="1"/>
      <c r="D81" s="1"/>
      <c r="E81" s="1"/>
      <c r="F81" s="1"/>
      <c r="G81" s="1"/>
      <c r="H81" s="1"/>
      <c r="I81" s="1"/>
      <c r="J81" s="1"/>
      <c r="K81" s="1"/>
      <c r="L81" s="1"/>
      <c r="M81" s="1"/>
      <c r="N81" s="1"/>
    </row>
    <row r="82" spans="1:16" s="2" customFormat="1" ht="12.75" thickBot="1" x14ac:dyDescent="0.25">
      <c r="A82" s="15"/>
      <c r="B82" s="15"/>
      <c r="C82" s="15"/>
      <c r="D82" s="15"/>
      <c r="E82" s="15"/>
      <c r="F82" s="15"/>
      <c r="G82" s="15"/>
      <c r="H82" s="15"/>
      <c r="I82" s="15"/>
      <c r="J82" s="15"/>
      <c r="K82" s="15"/>
      <c r="L82" s="15"/>
      <c r="M82" s="15"/>
      <c r="N82" s="1"/>
    </row>
    <row r="83" spans="1:16" ht="13.5" thickBot="1" x14ac:dyDescent="0.25">
      <c r="A83" s="407" t="s">
        <v>156</v>
      </c>
      <c r="B83" s="408"/>
      <c r="C83" s="2"/>
      <c r="D83" s="2"/>
      <c r="E83" s="2"/>
      <c r="F83" s="2"/>
      <c r="G83" s="2"/>
      <c r="H83" s="2"/>
      <c r="I83" s="2"/>
      <c r="J83" s="2"/>
      <c r="K83" s="2"/>
      <c r="L83" s="2"/>
      <c r="M83" s="2"/>
      <c r="N83" s="5"/>
    </row>
    <row r="84" spans="1:16" ht="12.75" thickBot="1" x14ac:dyDescent="0.25">
      <c r="A84" s="415" t="s">
        <v>157</v>
      </c>
      <c r="B84" s="416"/>
      <c r="C84" s="2"/>
      <c r="D84" s="2"/>
      <c r="E84" s="2"/>
      <c r="F84" s="2"/>
      <c r="G84" s="2"/>
      <c r="H84" s="2"/>
      <c r="I84" s="2"/>
      <c r="J84" s="2"/>
      <c r="K84" s="2"/>
      <c r="L84" s="2"/>
      <c r="M84" s="2"/>
      <c r="N84" s="5"/>
    </row>
    <row r="85" spans="1:16" x14ac:dyDescent="0.2">
      <c r="A85" s="8" t="s">
        <v>158</v>
      </c>
      <c r="B85" s="14">
        <v>15</v>
      </c>
    </row>
    <row r="86" spans="1:16" x14ac:dyDescent="0.2">
      <c r="A86" s="6" t="s">
        <v>159</v>
      </c>
      <c r="B86" s="13">
        <v>15</v>
      </c>
    </row>
    <row r="87" spans="1:16" x14ac:dyDescent="0.2">
      <c r="A87" s="6" t="s">
        <v>160</v>
      </c>
      <c r="B87" s="12">
        <v>5</v>
      </c>
    </row>
    <row r="88" spans="1:16" x14ac:dyDescent="0.2">
      <c r="A88" s="6" t="s">
        <v>161</v>
      </c>
      <c r="B88" s="12">
        <v>7</v>
      </c>
    </row>
    <row r="89" spans="1:16" x14ac:dyDescent="0.2">
      <c r="A89" s="6" t="s">
        <v>162</v>
      </c>
      <c r="B89" s="12">
        <v>12</v>
      </c>
    </row>
    <row r="90" spans="1:16" x14ac:dyDescent="0.2">
      <c r="A90" s="6" t="s">
        <v>163</v>
      </c>
      <c r="B90" s="12">
        <v>15</v>
      </c>
    </row>
    <row r="91" spans="1:16" x14ac:dyDescent="0.2">
      <c r="A91" s="6" t="s">
        <v>164</v>
      </c>
      <c r="B91" s="12">
        <v>12</v>
      </c>
    </row>
    <row r="92" spans="1:16" s="2" customFormat="1" x14ac:dyDescent="0.2">
      <c r="A92" s="6" t="s">
        <v>165</v>
      </c>
      <c r="B92" s="12">
        <v>3</v>
      </c>
      <c r="C92" s="1"/>
      <c r="D92" s="1"/>
      <c r="E92" s="1"/>
      <c r="F92" s="1"/>
      <c r="G92" s="1"/>
      <c r="H92" s="1"/>
      <c r="I92" s="1"/>
      <c r="J92" s="1"/>
      <c r="K92" s="1"/>
      <c r="L92" s="1"/>
      <c r="M92" s="1"/>
      <c r="N92" s="1"/>
    </row>
    <row r="93" spans="1:16" x14ac:dyDescent="0.2">
      <c r="A93" s="6" t="s">
        <v>166</v>
      </c>
      <c r="B93" s="12">
        <v>3</v>
      </c>
    </row>
    <row r="94" spans="1:16" ht="12.75" thickBot="1" x14ac:dyDescent="0.25">
      <c r="A94" s="4" t="s">
        <v>167</v>
      </c>
      <c r="B94" s="11">
        <v>12</v>
      </c>
    </row>
    <row r="95" spans="1:16" ht="12.75" thickBot="1" x14ac:dyDescent="0.25"/>
    <row r="96" spans="1:16" ht="13.5" thickBot="1" x14ac:dyDescent="0.25">
      <c r="A96" s="407" t="s">
        <v>168</v>
      </c>
      <c r="B96" s="408"/>
      <c r="O96" s="2"/>
      <c r="P96" s="2"/>
    </row>
    <row r="97" spans="1:14" x14ac:dyDescent="0.2">
      <c r="A97" s="116" t="s">
        <v>169</v>
      </c>
      <c r="B97" s="117"/>
      <c r="C97" s="117"/>
      <c r="D97" s="117"/>
      <c r="E97" s="117"/>
      <c r="F97" s="117"/>
      <c r="G97" s="117"/>
      <c r="H97" s="117"/>
      <c r="I97" s="117"/>
      <c r="J97" s="117"/>
      <c r="K97" s="117"/>
      <c r="L97" s="117"/>
      <c r="M97" s="7"/>
      <c r="N97" s="7"/>
    </row>
    <row r="98" spans="1:14" ht="12.75" thickBot="1" x14ac:dyDescent="0.25">
      <c r="A98" s="118" t="s">
        <v>171</v>
      </c>
      <c r="B98" s="119" t="s">
        <v>170</v>
      </c>
      <c r="C98" s="119" t="s">
        <v>170</v>
      </c>
      <c r="D98" s="119"/>
      <c r="E98" s="119"/>
      <c r="F98" s="119"/>
      <c r="G98" s="119" t="s">
        <v>170</v>
      </c>
      <c r="H98" s="119" t="s">
        <v>170</v>
      </c>
      <c r="I98" s="119" t="s">
        <v>170</v>
      </c>
      <c r="J98" s="119"/>
      <c r="K98" s="119"/>
      <c r="L98" s="119"/>
      <c r="M98" s="3"/>
      <c r="N98" s="3"/>
    </row>
    <row r="99" spans="1:14" ht="12.75" thickBot="1" x14ac:dyDescent="0.25"/>
    <row r="100" spans="1:14" x14ac:dyDescent="0.2">
      <c r="A100" s="216" t="s">
        <v>172</v>
      </c>
      <c r="B100" s="400" t="s">
        <v>173</v>
      </c>
      <c r="C100" s="400"/>
      <c r="D100" s="401" t="s">
        <v>174</v>
      </c>
      <c r="E100" s="401"/>
      <c r="F100" s="402" t="s">
        <v>175</v>
      </c>
      <c r="G100" s="403"/>
      <c r="I100" s="217" t="s">
        <v>176</v>
      </c>
    </row>
    <row r="101" spans="1:14" x14ac:dyDescent="0.2">
      <c r="A101" s="181" t="s">
        <v>177</v>
      </c>
      <c r="B101" s="182"/>
      <c r="C101" s="182"/>
      <c r="D101" s="182"/>
      <c r="E101" s="182"/>
      <c r="F101" s="182"/>
      <c r="G101" s="183"/>
      <c r="I101" s="218" t="s">
        <v>44</v>
      </c>
    </row>
    <row r="102" spans="1:14" x14ac:dyDescent="0.2">
      <c r="A102" s="184" t="s">
        <v>178</v>
      </c>
      <c r="B102" s="185">
        <v>10</v>
      </c>
      <c r="C102" s="185">
        <v>10</v>
      </c>
      <c r="D102" s="186">
        <v>9</v>
      </c>
      <c r="E102" s="186">
        <v>7</v>
      </c>
      <c r="F102" s="187">
        <v>6</v>
      </c>
      <c r="G102" s="188">
        <v>0</v>
      </c>
    </row>
    <row r="103" spans="1:14" x14ac:dyDescent="0.2">
      <c r="A103" s="184" t="s">
        <v>179</v>
      </c>
      <c r="B103" s="185">
        <v>10</v>
      </c>
      <c r="C103" s="185">
        <v>8</v>
      </c>
      <c r="D103" s="186">
        <v>7</v>
      </c>
      <c r="E103" s="186">
        <v>5</v>
      </c>
      <c r="F103" s="187">
        <v>4</v>
      </c>
      <c r="G103" s="188">
        <v>0</v>
      </c>
    </row>
    <row r="104" spans="1:14" x14ac:dyDescent="0.2">
      <c r="A104" s="181" t="s">
        <v>126</v>
      </c>
      <c r="B104" s="189"/>
      <c r="C104" s="190"/>
      <c r="D104" s="190"/>
      <c r="E104" s="190"/>
      <c r="F104" s="190"/>
      <c r="G104" s="191"/>
    </row>
    <row r="105" spans="1:14" x14ac:dyDescent="0.2">
      <c r="A105" s="329" t="s">
        <v>180</v>
      </c>
      <c r="B105" s="192">
        <v>10</v>
      </c>
      <c r="C105" s="185">
        <v>6</v>
      </c>
      <c r="D105" s="186">
        <v>5</v>
      </c>
      <c r="E105" s="186">
        <v>5</v>
      </c>
      <c r="F105" s="187">
        <v>3</v>
      </c>
      <c r="G105" s="193">
        <v>0</v>
      </c>
    </row>
    <row r="106" spans="1:14" x14ac:dyDescent="0.2">
      <c r="A106" s="329" t="s">
        <v>181</v>
      </c>
      <c r="B106" s="185">
        <v>10</v>
      </c>
      <c r="C106" s="185">
        <v>1</v>
      </c>
      <c r="D106" s="186">
        <v>1</v>
      </c>
      <c r="E106" s="186">
        <v>1</v>
      </c>
      <c r="F106" s="187">
        <v>0</v>
      </c>
      <c r="G106" s="188">
        <v>0</v>
      </c>
    </row>
    <row r="107" spans="1:14" x14ac:dyDescent="0.2">
      <c r="A107" s="329" t="s">
        <v>182</v>
      </c>
      <c r="B107" s="185">
        <v>10</v>
      </c>
      <c r="C107" s="185">
        <v>3</v>
      </c>
      <c r="D107" s="186">
        <v>2</v>
      </c>
      <c r="E107" s="186"/>
      <c r="F107" s="187">
        <v>1</v>
      </c>
      <c r="G107" s="188">
        <v>0</v>
      </c>
    </row>
    <row r="108" spans="1:14" x14ac:dyDescent="0.2">
      <c r="A108" s="329" t="s">
        <v>183</v>
      </c>
      <c r="B108" s="185">
        <v>10</v>
      </c>
      <c r="C108" s="185">
        <v>6</v>
      </c>
      <c r="D108" s="186">
        <v>5</v>
      </c>
      <c r="E108" s="186">
        <v>3</v>
      </c>
      <c r="F108" s="187">
        <v>2</v>
      </c>
      <c r="G108" s="188">
        <v>0</v>
      </c>
    </row>
    <row r="109" spans="1:14" x14ac:dyDescent="0.2">
      <c r="A109" s="329" t="s">
        <v>184</v>
      </c>
      <c r="B109" s="185">
        <v>10</v>
      </c>
      <c r="C109" s="185">
        <v>6</v>
      </c>
      <c r="D109" s="186">
        <v>5</v>
      </c>
      <c r="E109" s="186">
        <v>5</v>
      </c>
      <c r="F109" s="187">
        <v>3</v>
      </c>
      <c r="G109" s="188">
        <v>0</v>
      </c>
    </row>
    <row r="110" spans="1:14" x14ac:dyDescent="0.2">
      <c r="A110" s="329" t="s">
        <v>185</v>
      </c>
      <c r="B110" s="185">
        <v>10</v>
      </c>
      <c r="C110" s="185">
        <v>6</v>
      </c>
      <c r="D110" s="186">
        <v>5</v>
      </c>
      <c r="E110" s="186">
        <v>5</v>
      </c>
      <c r="F110" s="187">
        <v>3</v>
      </c>
      <c r="G110" s="188">
        <v>0</v>
      </c>
    </row>
    <row r="111" spans="1:14" x14ac:dyDescent="0.2">
      <c r="A111" s="329" t="s">
        <v>186</v>
      </c>
      <c r="B111" s="185">
        <v>10</v>
      </c>
      <c r="C111" s="185">
        <v>8</v>
      </c>
      <c r="D111" s="186">
        <v>7</v>
      </c>
      <c r="E111" s="186">
        <v>2</v>
      </c>
      <c r="F111" s="187">
        <v>1</v>
      </c>
      <c r="G111" s="188">
        <v>0</v>
      </c>
    </row>
    <row r="112" spans="1:14" x14ac:dyDescent="0.2">
      <c r="A112" s="329" t="s">
        <v>187</v>
      </c>
      <c r="B112" s="185">
        <v>10</v>
      </c>
      <c r="C112" s="185">
        <v>6</v>
      </c>
      <c r="D112" s="186">
        <v>5</v>
      </c>
      <c r="E112" s="186">
        <v>4</v>
      </c>
      <c r="F112" s="187">
        <v>3</v>
      </c>
      <c r="G112" s="188">
        <v>0</v>
      </c>
    </row>
    <row r="113" spans="1:7" x14ac:dyDescent="0.2">
      <c r="A113" s="331" t="s">
        <v>188</v>
      </c>
      <c r="B113" s="185">
        <v>10</v>
      </c>
      <c r="C113" s="185">
        <v>8</v>
      </c>
      <c r="D113" s="186">
        <v>7</v>
      </c>
      <c r="E113" s="186">
        <v>2</v>
      </c>
      <c r="F113" s="187">
        <v>1</v>
      </c>
      <c r="G113" s="188">
        <v>0</v>
      </c>
    </row>
    <row r="114" spans="1:7" x14ac:dyDescent="0.2">
      <c r="A114" s="332" t="s">
        <v>189</v>
      </c>
      <c r="B114" s="185">
        <v>10</v>
      </c>
      <c r="C114" s="185">
        <v>8</v>
      </c>
      <c r="D114" s="186">
        <v>7</v>
      </c>
      <c r="E114" s="186">
        <v>6</v>
      </c>
      <c r="F114" s="187">
        <v>5</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x14ac:dyDescent="0.2">
      <c r="A117" s="184" t="s">
        <v>139</v>
      </c>
      <c r="B117" s="185">
        <v>8</v>
      </c>
      <c r="C117" s="185">
        <v>6</v>
      </c>
      <c r="D117" s="186">
        <v>5</v>
      </c>
      <c r="E117" s="186">
        <v>3</v>
      </c>
      <c r="F117" s="187">
        <v>2</v>
      </c>
      <c r="G117" s="188">
        <v>0</v>
      </c>
    </row>
    <row r="118" spans="1:7" x14ac:dyDescent="0.2">
      <c r="A118" s="184" t="s">
        <v>190</v>
      </c>
      <c r="B118" s="194">
        <v>4</v>
      </c>
      <c r="C118" s="194">
        <v>4</v>
      </c>
      <c r="D118" s="195">
        <v>3</v>
      </c>
      <c r="E118" s="195">
        <v>2</v>
      </c>
      <c r="F118" s="196">
        <v>1</v>
      </c>
      <c r="G118" s="197">
        <v>0</v>
      </c>
    </row>
    <row r="119" spans="1:7" ht="12.75" thickBot="1" x14ac:dyDescent="0.25">
      <c r="A119" s="198" t="s">
        <v>191</v>
      </c>
      <c r="B119" s="199">
        <v>4</v>
      </c>
      <c r="C119" s="199">
        <v>3</v>
      </c>
      <c r="D119" s="200">
        <v>2</v>
      </c>
      <c r="E119" s="200">
        <v>2</v>
      </c>
      <c r="F119" s="201">
        <v>1</v>
      </c>
      <c r="G119" s="202">
        <v>0</v>
      </c>
    </row>
    <row r="122" spans="1:7" x14ac:dyDescent="0.2">
      <c r="A122" s="334" t="s">
        <v>192</v>
      </c>
      <c r="B122" s="334" t="s">
        <v>204</v>
      </c>
    </row>
    <row r="123" spans="1:7" x14ac:dyDescent="0.2">
      <c r="A123" s="335" t="s">
        <v>194</v>
      </c>
      <c r="B123" s="336">
        <f>HLOOKUP($B$122,'FA-18EF Mission System Summary'!$B$1:$F$12,2,FALSE)</f>
        <v>0.81249249249249234</v>
      </c>
    </row>
    <row r="124" spans="1:7" x14ac:dyDescent="0.2">
      <c r="A124" s="335" t="str">
        <f>A39</f>
        <v>Ready FA-18 E-F Advanced Threat Warning Mission Systems (C)</v>
      </c>
      <c r="B124" s="336">
        <f>HLOOKUP($B$122,'FA-18EF Mission System Summary'!$B$1:$F$12,3,FALSE)</f>
        <v>0.69506306306306276</v>
      </c>
    </row>
    <row r="125" spans="1:7" x14ac:dyDescent="0.2">
      <c r="A125" s="335" t="str">
        <f t="shared" ref="A125:A133" si="33">A40</f>
        <v>Ready FA-18 E-F HARM Support Mission Systems (D)</v>
      </c>
      <c r="B125" s="336">
        <f>HLOOKUP($B$122,'FA-18EF Mission System Summary'!$B$1:$F$12,4,FALSE)</f>
        <v>0.16086486486486487</v>
      </c>
    </row>
    <row r="126" spans="1:7" x14ac:dyDescent="0.2">
      <c r="A126" s="335" t="str">
        <f t="shared" si="33"/>
        <v>Ready FA-18 E-F Missile Launch Mission Systems (E)</v>
      </c>
      <c r="B126" s="336">
        <f>HLOOKUP($B$122,'FA-18EF Mission System Summary'!$B$1:$F$12,5,FALSE)</f>
        <v>0.40079279279279273</v>
      </c>
    </row>
    <row r="127" spans="1:7" x14ac:dyDescent="0.2">
      <c r="A127" s="335" t="str">
        <f t="shared" si="33"/>
        <v>Ready FA-18 E-F Survivability Mission Systems (F)</v>
      </c>
      <c r="B127" s="336">
        <f>HLOOKUP($B$122,'FA-18EF Mission System Summary'!$B$1:$F$12,6,FALSE)</f>
        <v>0.68338738738738714</v>
      </c>
    </row>
    <row r="128" spans="1:7" x14ac:dyDescent="0.2">
      <c r="A128" s="335" t="str">
        <f t="shared" si="33"/>
        <v>Ready FA-18 E-F Lethality Mission Systems (G)</v>
      </c>
      <c r="B128" s="336">
        <f>HLOOKUP($B$122,'FA-18EF Mission System Summary'!$B$1:$F$12,7,FALSE)</f>
        <v>0.69506306306306276</v>
      </c>
    </row>
    <row r="129" spans="1:2" x14ac:dyDescent="0.2">
      <c r="A129" s="335" t="str">
        <f t="shared" si="33"/>
        <v>Ready FA-18 E-F Combat Communications Mission Systems (H)</v>
      </c>
      <c r="B129" s="336">
        <f>HLOOKUP($B$122,'FA-18EF Mission System Summary'!$B$1:$F$12,8,FALSE)</f>
        <v>0.69506306306306276</v>
      </c>
    </row>
    <row r="130" spans="1:2" x14ac:dyDescent="0.2">
      <c r="A130" s="335" t="str">
        <f t="shared" si="33"/>
        <v>Ready FA-18 E-F Air to Air Refueling Mission Systems (I)</v>
      </c>
      <c r="B130" s="336">
        <f>HLOOKUP($B$122,'FA-18EF Mission System Summary'!$B$1:$F$12,9,FALSE)</f>
        <v>0.35228828828828823</v>
      </c>
    </row>
    <row r="131" spans="1:2" x14ac:dyDescent="0.2">
      <c r="A131" s="335" t="str">
        <f t="shared" si="33"/>
        <v>Ready FA-18 E-F Tactical Navigation Mission Systems (J)</v>
      </c>
      <c r="B131" s="336">
        <f>HLOOKUP($B$122,'FA-18EF Mission System Summary'!$B$1:$F$12,10,FALSE)</f>
        <v>0.74241441441441425</v>
      </c>
    </row>
    <row r="132" spans="1:2" x14ac:dyDescent="0.2">
      <c r="A132" s="335" t="str">
        <f t="shared" si="33"/>
        <v>Ready FA-18 E-F Shipboard Mission Systems (K)</v>
      </c>
      <c r="B132" s="336">
        <f>HLOOKUP($B$122,'FA-18EF Mission System Summary'!$B$1:$F$12,11,FALSE)</f>
        <v>0.32861261261261254</v>
      </c>
    </row>
    <row r="133" spans="1:2" x14ac:dyDescent="0.2">
      <c r="A133" s="335" t="str">
        <f t="shared" si="33"/>
        <v>Ready FA-18 E-F IMC Flight Mission Systems (L)</v>
      </c>
      <c r="B133" s="336">
        <f>HLOOKUP($B$122,'FA-18EF Mission System Summary'!$B$1:$F$12,12,FALSE)</f>
        <v>1</v>
      </c>
    </row>
  </sheetData>
  <mergeCells count="14">
    <mergeCell ref="B100:C100"/>
    <mergeCell ref="D100:E100"/>
    <mergeCell ref="F100:G100"/>
    <mergeCell ref="A1:G1"/>
    <mergeCell ref="K6:M6"/>
    <mergeCell ref="B16:C16"/>
    <mergeCell ref="D16:F16"/>
    <mergeCell ref="G16:I16"/>
    <mergeCell ref="K16:M16"/>
    <mergeCell ref="M1:P1"/>
    <mergeCell ref="A96:B96"/>
    <mergeCell ref="A73:N73"/>
    <mergeCell ref="A83:B83"/>
    <mergeCell ref="A84:B84"/>
  </mergeCells>
  <conditionalFormatting sqref="C118:C119 C105:C115">
    <cfRule type="cellIs" dxfId="62" priority="65" operator="equal">
      <formula>B105</formula>
    </cfRule>
  </conditionalFormatting>
  <conditionalFormatting sqref="D118:E119 D106:E115">
    <cfRule type="cellIs" dxfId="61" priority="68" operator="equal">
      <formula>C106</formula>
    </cfRule>
  </conditionalFormatting>
  <conditionalFormatting sqref="F118:F119 F106:F115">
    <cfRule type="cellIs" dxfId="60" priority="66" operator="equal">
      <formula>E106</formula>
    </cfRule>
    <cfRule type="cellIs" dxfId="59" priority="67" operator="equal">
      <formula>G106</formula>
    </cfRule>
  </conditionalFormatting>
  <conditionalFormatting sqref="C104">
    <cfRule type="cellIs" dxfId="58" priority="61" operator="equal">
      <formula>B104</formula>
    </cfRule>
  </conditionalFormatting>
  <conditionalFormatting sqref="D104:E104">
    <cfRule type="cellIs" dxfId="57" priority="64" operator="equal">
      <formula>C104</formula>
    </cfRule>
  </conditionalFormatting>
  <conditionalFormatting sqref="F104">
    <cfRule type="cellIs" dxfId="56" priority="62" operator="equal">
      <formula>E104</formula>
    </cfRule>
    <cfRule type="cellIs" dxfId="55" priority="63" operator="equal">
      <formula>G104</formula>
    </cfRule>
  </conditionalFormatting>
  <conditionalFormatting sqref="F102">
    <cfRule type="cellIs" dxfId="54" priority="59" operator="equal">
      <formula>E102</formula>
    </cfRule>
  </conditionalFormatting>
  <conditionalFormatting sqref="E102:E103">
    <cfRule type="cellIs" dxfId="53" priority="58" operator="equal">
      <formula>D102</formula>
    </cfRule>
  </conditionalFormatting>
  <conditionalFormatting sqref="F102">
    <cfRule type="cellIs" dxfId="52" priority="55" operator="equal">
      <formula>E102</formula>
    </cfRule>
  </conditionalFormatting>
  <conditionalFormatting sqref="C102">
    <cfRule type="cellIs" dxfId="51" priority="56" operator="equal">
      <formula>B102</formula>
    </cfRule>
  </conditionalFormatting>
  <conditionalFormatting sqref="E102:E103">
    <cfRule type="cellIs" dxfId="50" priority="54" operator="equal">
      <formula>D102</formula>
    </cfRule>
  </conditionalFormatting>
  <conditionalFormatting sqref="F102">
    <cfRule type="cellIs" dxfId="49" priority="53" operator="equal">
      <formula>E102</formula>
    </cfRule>
  </conditionalFormatting>
  <conditionalFormatting sqref="C102">
    <cfRule type="cellIs" dxfId="48" priority="52" operator="equal">
      <formula>B102</formula>
    </cfRule>
  </conditionalFormatting>
  <conditionalFormatting sqref="D102">
    <cfRule type="cellIs" dxfId="47" priority="51" operator="equal">
      <formula>C102</formula>
    </cfRule>
  </conditionalFormatting>
  <conditionalFormatting sqref="E102:E103">
    <cfRule type="cellIs" dxfId="46" priority="50" operator="equal">
      <formula>D102</formula>
    </cfRule>
  </conditionalFormatting>
  <conditionalFormatting sqref="C102:C103">
    <cfRule type="cellIs" dxfId="45" priority="48" operator="equal">
      <formula>B102</formula>
    </cfRule>
  </conditionalFormatting>
  <conditionalFormatting sqref="D102:E103">
    <cfRule type="cellIs" dxfId="44" priority="60" operator="equal">
      <formula>C102</formula>
    </cfRule>
  </conditionalFormatting>
  <conditionalFormatting sqref="F103">
    <cfRule type="cellIs" dxfId="43" priority="49" operator="equal">
      <formula>E103</formula>
    </cfRule>
    <cfRule type="cellIs" dxfId="42" priority="57" operator="equal">
      <formula>G103</formula>
    </cfRule>
  </conditionalFormatting>
  <conditionalFormatting sqref="D102">
    <cfRule type="cellIs" dxfId="41" priority="69" operator="equal">
      <formula>C102</formula>
    </cfRule>
  </conditionalFormatting>
  <conditionalFormatting sqref="C116:C117">
    <cfRule type="cellIs" dxfId="40" priority="44" operator="equal">
      <formula>B116</formula>
    </cfRule>
  </conditionalFormatting>
  <conditionalFormatting sqref="D116:D117">
    <cfRule type="cellIs" dxfId="39" priority="47" operator="equal">
      <formula>C116</formula>
    </cfRule>
  </conditionalFormatting>
  <conditionalFormatting sqref="D105:E105">
    <cfRule type="cellIs" dxfId="38" priority="38" operator="equal">
      <formula>C105</formula>
    </cfRule>
  </conditionalFormatting>
  <conditionalFormatting sqref="F105">
    <cfRule type="cellIs" dxfId="37" priority="39" operator="equal">
      <formula>G105</formula>
    </cfRule>
    <cfRule type="cellIs" dxfId="36" priority="78" operator="equal">
      <formula>E105</formula>
    </cfRule>
  </conditionalFormatting>
  <conditionalFormatting sqref="E116:E117">
    <cfRule type="cellIs" dxfId="35" priority="37" operator="equal">
      <formula>D116</formula>
    </cfRule>
  </conditionalFormatting>
  <conditionalFormatting sqref="F116:F117">
    <cfRule type="cellIs" dxfId="34" priority="35" operator="equal">
      <formula>E116</formula>
    </cfRule>
    <cfRule type="cellIs" dxfId="33" priority="36" operator="equal">
      <formula>G116</formula>
    </cfRule>
  </conditionalFormatting>
  <hyperlinks>
    <hyperlink ref="H2" location="'VFA (10E) FDNF (4 ARS) DRRS'!A119" display="AMFOM" xr:uid="{00000000-0004-0000-1300-000000000000}"/>
    <hyperlink ref="I101" location="Inventory!A1" display="Inventory" xr:uid="{00000000-0004-0000-1300-000001000000}"/>
    <hyperlink ref="I100" location="'VFA (10E) FDNF (4 ARS) DRRS'!A1" display="Top" xr:uid="{00000000-0004-0000-1300-000002000000}"/>
    <hyperlink ref="H1" location="Inventory!A1" display="Inventory" xr:uid="{00000000-0004-0000-1300-000003000000}"/>
  </hyperlinks>
  <printOptions horizontalCentered="1" verticalCentered="1"/>
  <pageMargins left="0.5" right="0.25" top="0.5" bottom="0.5" header="0.5" footer="0.5"/>
  <pageSetup scale="33"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AE133"/>
  <sheetViews>
    <sheetView showGridLines="0" topLeftCell="A29" zoomScaleNormal="100" zoomScaleSheetLayoutView="100" workbookViewId="0">
      <selection activeCell="B39" sqref="B39:N48"/>
    </sheetView>
  </sheetViews>
  <sheetFormatPr defaultColWidth="9.140625" defaultRowHeight="12" x14ac:dyDescent="0.2"/>
  <cols>
    <col min="1" max="1" width="51.5703125" style="1" bestFit="1" customWidth="1"/>
    <col min="2" max="29" width="5.7109375" style="1" customWidth="1"/>
    <col min="30" max="30" width="7" style="1" bestFit="1" customWidth="1"/>
    <col min="31" max="16384" width="9.140625" style="1"/>
  </cols>
  <sheetData>
    <row r="1" spans="1:30" s="86" customFormat="1" ht="18.75" x14ac:dyDescent="0.3">
      <c r="A1" s="418" t="s">
        <v>219</v>
      </c>
      <c r="B1" s="418"/>
      <c r="C1" s="418"/>
      <c r="D1" s="418"/>
      <c r="E1" s="418"/>
      <c r="F1" s="418"/>
      <c r="G1" s="418"/>
      <c r="H1" s="304" t="s">
        <v>44</v>
      </c>
      <c r="I1" s="104"/>
      <c r="L1" s="148" t="s">
        <v>45</v>
      </c>
      <c r="M1" s="404">
        <v>44835</v>
      </c>
      <c r="N1" s="405"/>
      <c r="O1" s="406"/>
      <c r="P1" s="406"/>
      <c r="AC1" s="104" t="s">
        <v>46</v>
      </c>
      <c r="AD1" s="104">
        <v>9.19</v>
      </c>
    </row>
    <row r="2" spans="1:30" s="76" customFormat="1" ht="12.75" x14ac:dyDescent="0.2">
      <c r="A2" s="80" t="s">
        <v>47</v>
      </c>
      <c r="B2" s="91">
        <v>10</v>
      </c>
      <c r="C2" s="88"/>
      <c r="D2" s="77"/>
      <c r="E2" s="77"/>
      <c r="F2" s="77"/>
      <c r="H2" s="305" t="s">
        <v>3</v>
      </c>
    </row>
    <row r="3" spans="1:30" s="76" customFormat="1" ht="11.25" x14ac:dyDescent="0.2">
      <c r="A3" s="80" t="s">
        <v>48</v>
      </c>
      <c r="B3" s="92">
        <f>B4/B2</f>
        <v>1.5</v>
      </c>
      <c r="C3" s="88"/>
      <c r="D3" s="77"/>
      <c r="I3" s="77"/>
      <c r="J3" s="77"/>
      <c r="K3" s="77"/>
      <c r="N3" s="108"/>
    </row>
    <row r="4" spans="1:30" s="76" customFormat="1" ht="11.25" x14ac:dyDescent="0.2">
      <c r="A4" s="80" t="s">
        <v>49</v>
      </c>
      <c r="B4" s="91">
        <v>15</v>
      </c>
      <c r="C4" s="88"/>
      <c r="D4" s="77"/>
      <c r="E4" s="77"/>
      <c r="F4" s="77"/>
      <c r="G4" s="77"/>
      <c r="H4" s="77"/>
      <c r="I4" s="77"/>
      <c r="J4" s="77"/>
      <c r="K4" s="77"/>
      <c r="N4" s="108"/>
    </row>
    <row r="5" spans="1:30" s="76" customFormat="1" ht="11.25" x14ac:dyDescent="0.2">
      <c r="A5" s="80" t="s">
        <v>50</v>
      </c>
      <c r="B5" s="93">
        <v>1.5</v>
      </c>
      <c r="C5" s="89"/>
      <c r="D5" s="77"/>
      <c r="E5" s="77"/>
      <c r="F5" s="77"/>
      <c r="G5" s="77"/>
      <c r="H5" s="77"/>
      <c r="I5" s="77"/>
      <c r="J5" s="77"/>
      <c r="K5" s="77"/>
      <c r="N5" s="108"/>
    </row>
    <row r="6" spans="1:30" s="76" customFormat="1" ht="11.25" x14ac:dyDescent="0.2">
      <c r="A6" s="84" t="s">
        <v>51</v>
      </c>
      <c r="B6" s="93">
        <v>27</v>
      </c>
      <c r="C6" s="89"/>
      <c r="D6" s="77"/>
      <c r="E6" s="77"/>
      <c r="F6" s="77"/>
      <c r="G6" s="77"/>
      <c r="H6" s="77"/>
      <c r="I6" s="77"/>
      <c r="J6" s="77"/>
      <c r="K6" s="421"/>
      <c r="L6" s="421"/>
      <c r="M6" s="421"/>
      <c r="N6" s="108"/>
    </row>
    <row r="7" spans="1:30" s="76" customFormat="1" ht="11.25" x14ac:dyDescent="0.2">
      <c r="A7" s="80" t="s">
        <v>52</v>
      </c>
      <c r="B7" s="93">
        <f>B6*B4</f>
        <v>405</v>
      </c>
      <c r="C7" s="90"/>
      <c r="E7" s="77"/>
      <c r="F7" s="77"/>
      <c r="G7" s="77"/>
      <c r="H7" s="77"/>
      <c r="I7" s="77"/>
      <c r="J7" s="77"/>
      <c r="K7" s="77"/>
      <c r="L7" s="77"/>
      <c r="M7" s="77"/>
      <c r="N7" s="108"/>
    </row>
    <row r="8" spans="1:30" s="76" customFormat="1" ht="11.25" x14ac:dyDescent="0.2">
      <c r="A8" s="80" t="s">
        <v>53</v>
      </c>
      <c r="B8" s="91">
        <f>B7/B5</f>
        <v>270</v>
      </c>
      <c r="C8" s="88"/>
      <c r="E8" s="77"/>
      <c r="F8" s="77"/>
      <c r="G8" s="77"/>
      <c r="H8" s="77"/>
      <c r="I8" s="77"/>
      <c r="J8" s="77"/>
      <c r="K8" s="77"/>
      <c r="L8" s="77"/>
      <c r="M8" s="77"/>
      <c r="N8" s="108"/>
    </row>
    <row r="9" spans="1:30" s="76" customFormat="1" ht="11.25" x14ac:dyDescent="0.2">
      <c r="A9" s="80" t="s">
        <v>54</v>
      </c>
      <c r="B9" s="93">
        <f>B4*C9</f>
        <v>15</v>
      </c>
      <c r="C9" s="88">
        <v>1</v>
      </c>
      <c r="D9" s="76" t="s">
        <v>55</v>
      </c>
      <c r="E9" s="77"/>
      <c r="F9" s="77"/>
      <c r="G9" s="79" t="s">
        <v>56</v>
      </c>
      <c r="H9" s="101">
        <v>0.4</v>
      </c>
      <c r="I9" s="77"/>
      <c r="J9" s="77"/>
      <c r="K9" s="77"/>
      <c r="L9" s="77"/>
      <c r="M9" s="77"/>
      <c r="N9" s="108"/>
    </row>
    <row r="10" spans="1:30" s="76" customFormat="1" ht="11.25" x14ac:dyDescent="0.2">
      <c r="A10" s="80" t="s">
        <v>57</v>
      </c>
      <c r="B10" s="93">
        <f>B4*C10</f>
        <v>15</v>
      </c>
      <c r="C10" s="88">
        <v>1</v>
      </c>
      <c r="D10" s="76" t="s">
        <v>55</v>
      </c>
      <c r="E10" s="77"/>
      <c r="F10" s="77"/>
      <c r="G10" s="100" t="s">
        <v>58</v>
      </c>
      <c r="H10" s="101">
        <v>0.28000000000000003</v>
      </c>
      <c r="I10" s="77"/>
      <c r="J10" s="77"/>
      <c r="K10" s="77"/>
      <c r="L10" s="77"/>
      <c r="M10" s="77"/>
    </row>
    <row r="11" spans="1:30" s="76" customFormat="1" ht="11.25" x14ac:dyDescent="0.2">
      <c r="A11" s="80" t="s">
        <v>59</v>
      </c>
      <c r="B11" s="76">
        <f>C11*B4</f>
        <v>30</v>
      </c>
      <c r="C11" s="82">
        <v>2</v>
      </c>
      <c r="D11" s="78" t="s">
        <v>55</v>
      </c>
      <c r="E11" s="77"/>
      <c r="F11" s="77"/>
      <c r="G11" s="100"/>
      <c r="H11" s="101"/>
      <c r="I11" s="77"/>
      <c r="J11" s="77"/>
      <c r="K11" s="77"/>
      <c r="L11" s="77"/>
      <c r="M11" s="77"/>
    </row>
    <row r="12" spans="1:30" s="76" customFormat="1" ht="11.25" x14ac:dyDescent="0.2">
      <c r="C12" s="78"/>
      <c r="D12" s="78"/>
      <c r="E12" s="78"/>
      <c r="F12" s="77"/>
      <c r="G12" s="77"/>
      <c r="H12" s="77"/>
      <c r="I12" s="77"/>
      <c r="J12" s="77"/>
      <c r="K12" s="77"/>
      <c r="L12" s="77"/>
      <c r="M12" s="77"/>
    </row>
    <row r="13" spans="1:30" s="73" customFormat="1" ht="59.25" customHeight="1" x14ac:dyDescent="0.2">
      <c r="A13" s="54" t="s">
        <v>60</v>
      </c>
      <c r="B13" s="94" t="s">
        <v>66</v>
      </c>
      <c r="C13" s="94" t="s">
        <v>66</v>
      </c>
      <c r="D13" s="94" t="s">
        <v>103</v>
      </c>
      <c r="E13" s="94" t="s">
        <v>103</v>
      </c>
      <c r="F13" s="94" t="s">
        <v>103</v>
      </c>
      <c r="G13" s="94" t="s">
        <v>66</v>
      </c>
      <c r="H13" s="94" t="s">
        <v>66</v>
      </c>
      <c r="I13" s="94" t="s">
        <v>66</v>
      </c>
      <c r="J13" s="94" t="s">
        <v>103</v>
      </c>
      <c r="K13" s="94" t="s">
        <v>103</v>
      </c>
      <c r="L13" s="94" t="s">
        <v>103</v>
      </c>
      <c r="M13" s="349" t="s">
        <v>103</v>
      </c>
      <c r="N13" s="74" t="s">
        <v>67</v>
      </c>
    </row>
    <row r="14" spans="1:30" s="71" customFormat="1" x14ac:dyDescent="0.2">
      <c r="A14" s="54" t="s">
        <v>68</v>
      </c>
      <c r="B14" s="95" t="s">
        <v>85</v>
      </c>
      <c r="C14" s="95" t="s">
        <v>86</v>
      </c>
      <c r="D14" s="95" t="s">
        <v>71</v>
      </c>
      <c r="E14" s="95" t="s">
        <v>72</v>
      </c>
      <c r="F14" s="95" t="s">
        <v>210</v>
      </c>
      <c r="G14" s="95" t="s">
        <v>87</v>
      </c>
      <c r="H14" s="95" t="s">
        <v>88</v>
      </c>
      <c r="I14" s="95" t="s">
        <v>89</v>
      </c>
      <c r="J14" s="95" t="s">
        <v>211</v>
      </c>
      <c r="K14" s="95" t="s">
        <v>212</v>
      </c>
      <c r="L14" s="95" t="s">
        <v>79</v>
      </c>
      <c r="M14" s="350" t="s">
        <v>213</v>
      </c>
      <c r="N14" s="72" t="s">
        <v>96</v>
      </c>
    </row>
    <row r="15" spans="1:30" s="71" customFormat="1" x14ac:dyDescent="0.2">
      <c r="A15" s="54" t="s">
        <v>97</v>
      </c>
      <c r="B15" s="95">
        <v>1</v>
      </c>
      <c r="C15" s="95">
        <v>2</v>
      </c>
      <c r="D15" s="95">
        <v>3</v>
      </c>
      <c r="E15" s="95">
        <v>4</v>
      </c>
      <c r="F15" s="95">
        <v>5</v>
      </c>
      <c r="G15" s="95">
        <v>6</v>
      </c>
      <c r="H15" s="95">
        <v>7</v>
      </c>
      <c r="I15" s="95">
        <v>8</v>
      </c>
      <c r="J15" s="95">
        <v>9</v>
      </c>
      <c r="K15" s="95">
        <v>10</v>
      </c>
      <c r="L15" s="95">
        <v>11</v>
      </c>
      <c r="M15" s="350">
        <v>12</v>
      </c>
      <c r="N15" s="72">
        <v>28</v>
      </c>
    </row>
    <row r="16" spans="1:30" x14ac:dyDescent="0.2">
      <c r="A16" s="54" t="s">
        <v>98</v>
      </c>
      <c r="B16" s="424" t="s">
        <v>66</v>
      </c>
      <c r="C16" s="425"/>
      <c r="D16" s="424" t="s">
        <v>103</v>
      </c>
      <c r="E16" s="426"/>
      <c r="F16" s="425"/>
      <c r="G16" s="424" t="s">
        <v>66</v>
      </c>
      <c r="H16" s="426"/>
      <c r="I16" s="425"/>
      <c r="J16" s="397" t="s">
        <v>103</v>
      </c>
      <c r="K16" s="424" t="s">
        <v>214</v>
      </c>
      <c r="L16" s="426"/>
      <c r="M16" s="426"/>
      <c r="N16" s="72" t="s">
        <v>104</v>
      </c>
    </row>
    <row r="17" spans="1:14" ht="12.75" x14ac:dyDescent="0.2">
      <c r="A17" s="144" t="s">
        <v>105</v>
      </c>
      <c r="B17" s="70"/>
      <c r="C17" s="69"/>
      <c r="D17" s="69"/>
      <c r="E17" s="69"/>
      <c r="F17" s="69"/>
      <c r="G17" s="69"/>
      <c r="H17" s="69"/>
      <c r="I17" s="69"/>
      <c r="J17" s="69"/>
      <c r="K17" s="69"/>
      <c r="L17" s="69"/>
      <c r="M17" s="69"/>
      <c r="N17" s="36"/>
    </row>
    <row r="18" spans="1:14" x14ac:dyDescent="0.2">
      <c r="A18" s="142" t="s">
        <v>106</v>
      </c>
      <c r="B18" s="50">
        <f>IF(B76&lt;80,B77,MIN(B76,80))</f>
        <v>80</v>
      </c>
      <c r="C18" s="50">
        <f t="shared" ref="C18:N18" si="0">IF(C76&lt;80,C77,MIN(C76,80))</f>
        <v>80</v>
      </c>
      <c r="D18" s="50">
        <f t="shared" si="0"/>
        <v>80</v>
      </c>
      <c r="E18" s="50">
        <f t="shared" si="0"/>
        <v>80</v>
      </c>
      <c r="F18" s="50">
        <f t="shared" si="0"/>
        <v>80</v>
      </c>
      <c r="G18" s="50">
        <f t="shared" si="0"/>
        <v>80</v>
      </c>
      <c r="H18" s="50">
        <f t="shared" si="0"/>
        <v>80</v>
      </c>
      <c r="I18" s="50">
        <f t="shared" si="0"/>
        <v>80</v>
      </c>
      <c r="J18" s="50">
        <f t="shared" si="0"/>
        <v>80</v>
      </c>
      <c r="K18" s="50">
        <f t="shared" si="0"/>
        <v>80</v>
      </c>
      <c r="L18" s="50">
        <f t="shared" si="0"/>
        <v>80</v>
      </c>
      <c r="M18" s="49">
        <f t="shared" si="0"/>
        <v>80</v>
      </c>
      <c r="N18" s="50">
        <f t="shared" si="0"/>
        <v>25.098281988201322</v>
      </c>
    </row>
    <row r="19" spans="1:14" x14ac:dyDescent="0.2">
      <c r="A19" s="36" t="s">
        <v>107</v>
      </c>
      <c r="B19" s="172">
        <v>0.8</v>
      </c>
      <c r="C19" s="172">
        <v>0.8</v>
      </c>
      <c r="D19" s="172">
        <v>0.6</v>
      </c>
      <c r="E19" s="172">
        <v>0.75</v>
      </c>
      <c r="F19" s="172">
        <v>0.75</v>
      </c>
      <c r="G19" s="172">
        <v>0.8</v>
      </c>
      <c r="H19" s="172">
        <v>0.8</v>
      </c>
      <c r="I19" s="172">
        <v>0.8</v>
      </c>
      <c r="J19" s="172">
        <v>0.6</v>
      </c>
      <c r="K19" s="172">
        <v>0.75</v>
      </c>
      <c r="L19" s="172">
        <v>0.75</v>
      </c>
      <c r="M19" s="173">
        <v>0.75</v>
      </c>
      <c r="N19" s="56">
        <v>0.4</v>
      </c>
    </row>
    <row r="20" spans="1:14" x14ac:dyDescent="0.2">
      <c r="A20" s="171" t="s">
        <v>108</v>
      </c>
      <c r="B20" s="55"/>
      <c r="C20" s="176"/>
      <c r="D20" s="176"/>
      <c r="E20" s="176"/>
      <c r="F20" s="176"/>
      <c r="G20" s="176"/>
      <c r="H20" s="176"/>
      <c r="I20" s="176"/>
      <c r="J20" s="176"/>
      <c r="K20" s="176"/>
      <c r="L20" s="176"/>
      <c r="M20" s="176"/>
      <c r="N20" s="56"/>
    </row>
    <row r="21" spans="1:14" s="64" customFormat="1" x14ac:dyDescent="0.2">
      <c r="A21" s="51" t="s">
        <v>109</v>
      </c>
      <c r="B21" s="174">
        <f t="shared" ref="B21:N21" si="1">B19*$B$8</f>
        <v>216</v>
      </c>
      <c r="C21" s="174">
        <f t="shared" si="1"/>
        <v>216</v>
      </c>
      <c r="D21" s="174">
        <f t="shared" si="1"/>
        <v>162</v>
      </c>
      <c r="E21" s="174">
        <f t="shared" si="1"/>
        <v>202.5</v>
      </c>
      <c r="F21" s="174">
        <f t="shared" si="1"/>
        <v>202.5</v>
      </c>
      <c r="G21" s="174">
        <f t="shared" si="1"/>
        <v>216</v>
      </c>
      <c r="H21" s="174">
        <f t="shared" si="1"/>
        <v>216</v>
      </c>
      <c r="I21" s="174">
        <f t="shared" si="1"/>
        <v>216</v>
      </c>
      <c r="J21" s="174">
        <f t="shared" si="1"/>
        <v>162</v>
      </c>
      <c r="K21" s="174">
        <f t="shared" si="1"/>
        <v>202.5</v>
      </c>
      <c r="L21" s="174">
        <f t="shared" si="1"/>
        <v>202.5</v>
      </c>
      <c r="M21" s="175">
        <f t="shared" si="1"/>
        <v>202.5</v>
      </c>
      <c r="N21" s="65">
        <f t="shared" si="1"/>
        <v>108</v>
      </c>
    </row>
    <row r="22" spans="1:14" s="15" customFormat="1" x14ac:dyDescent="0.2">
      <c r="A22" s="51" t="s">
        <v>110</v>
      </c>
      <c r="B22" s="63">
        <f t="shared" ref="B22:N22" si="2">B21*$B$5</f>
        <v>324</v>
      </c>
      <c r="C22" s="63">
        <f t="shared" si="2"/>
        <v>324</v>
      </c>
      <c r="D22" s="63">
        <f t="shared" si="2"/>
        <v>243</v>
      </c>
      <c r="E22" s="63">
        <f t="shared" si="2"/>
        <v>303.75</v>
      </c>
      <c r="F22" s="63">
        <f t="shared" si="2"/>
        <v>303.75</v>
      </c>
      <c r="G22" s="63">
        <f t="shared" si="2"/>
        <v>324</v>
      </c>
      <c r="H22" s="63">
        <f t="shared" si="2"/>
        <v>324</v>
      </c>
      <c r="I22" s="63">
        <f t="shared" si="2"/>
        <v>324</v>
      </c>
      <c r="J22" s="63">
        <f t="shared" si="2"/>
        <v>243</v>
      </c>
      <c r="K22" s="63">
        <f t="shared" si="2"/>
        <v>303.75</v>
      </c>
      <c r="L22" s="63">
        <f t="shared" si="2"/>
        <v>303.75</v>
      </c>
      <c r="M22" s="62">
        <f t="shared" si="2"/>
        <v>303.75</v>
      </c>
      <c r="N22" s="63">
        <f t="shared" si="2"/>
        <v>162</v>
      </c>
    </row>
    <row r="23" spans="1:14" s="15" customFormat="1" x14ac:dyDescent="0.2">
      <c r="A23" s="51" t="s">
        <v>111</v>
      </c>
      <c r="B23" s="143">
        <f>$B$9</f>
        <v>15</v>
      </c>
      <c r="C23" s="143">
        <f t="shared" ref="C23:N23" si="3">$B$9</f>
        <v>15</v>
      </c>
      <c r="D23" s="143">
        <f t="shared" si="3"/>
        <v>15</v>
      </c>
      <c r="E23" s="143">
        <f t="shared" si="3"/>
        <v>15</v>
      </c>
      <c r="F23" s="143">
        <f t="shared" si="3"/>
        <v>15</v>
      </c>
      <c r="G23" s="143">
        <f t="shared" si="3"/>
        <v>15</v>
      </c>
      <c r="H23" s="143">
        <f t="shared" si="3"/>
        <v>15</v>
      </c>
      <c r="I23" s="143">
        <f t="shared" si="3"/>
        <v>15</v>
      </c>
      <c r="J23" s="143">
        <f t="shared" si="3"/>
        <v>15</v>
      </c>
      <c r="K23" s="143">
        <f t="shared" si="3"/>
        <v>15</v>
      </c>
      <c r="L23" s="143">
        <f t="shared" si="3"/>
        <v>15</v>
      </c>
      <c r="M23" s="147">
        <f t="shared" si="3"/>
        <v>15</v>
      </c>
      <c r="N23" s="143">
        <f t="shared" si="3"/>
        <v>15</v>
      </c>
    </row>
    <row r="24" spans="1:14" s="15" customFormat="1" x14ac:dyDescent="0.2">
      <c r="A24" s="51" t="s">
        <v>112</v>
      </c>
      <c r="B24" s="143">
        <f t="shared" ref="B24:N24" si="4">IF(ISBLANK(B98),0,$B$10)</f>
        <v>15</v>
      </c>
      <c r="C24" s="143">
        <f t="shared" si="4"/>
        <v>15</v>
      </c>
      <c r="D24" s="143">
        <f t="shared" si="4"/>
        <v>0</v>
      </c>
      <c r="E24" s="143">
        <f t="shared" si="4"/>
        <v>0</v>
      </c>
      <c r="F24" s="143">
        <f t="shared" si="4"/>
        <v>0</v>
      </c>
      <c r="G24" s="143">
        <f t="shared" si="4"/>
        <v>15</v>
      </c>
      <c r="H24" s="143">
        <f t="shared" si="4"/>
        <v>15</v>
      </c>
      <c r="I24" s="143">
        <f t="shared" si="4"/>
        <v>15</v>
      </c>
      <c r="J24" s="143">
        <f t="shared" si="4"/>
        <v>0</v>
      </c>
      <c r="K24" s="143">
        <f t="shared" si="4"/>
        <v>0</v>
      </c>
      <c r="L24" s="143">
        <f t="shared" si="4"/>
        <v>0</v>
      </c>
      <c r="M24" s="147">
        <f t="shared" si="4"/>
        <v>0</v>
      </c>
      <c r="N24" s="143">
        <f t="shared" si="4"/>
        <v>0</v>
      </c>
    </row>
    <row r="25" spans="1:14" s="15" customFormat="1" x14ac:dyDescent="0.2">
      <c r="A25" s="51" t="s">
        <v>113</v>
      </c>
      <c r="B25" s="63">
        <f>B21*$B$5+SUM(B23:B24)</f>
        <v>354</v>
      </c>
      <c r="C25" s="63">
        <f t="shared" ref="C25:M25" si="5">C21*$B$5+SUM(C23:C24)</f>
        <v>354</v>
      </c>
      <c r="D25" s="63">
        <f t="shared" si="5"/>
        <v>258</v>
      </c>
      <c r="E25" s="63">
        <f t="shared" si="5"/>
        <v>318.75</v>
      </c>
      <c r="F25" s="63">
        <f t="shared" si="5"/>
        <v>318.75</v>
      </c>
      <c r="G25" s="63">
        <f t="shared" si="5"/>
        <v>354</v>
      </c>
      <c r="H25" s="63">
        <f t="shared" si="5"/>
        <v>354</v>
      </c>
      <c r="I25" s="63">
        <f t="shared" si="5"/>
        <v>354</v>
      </c>
      <c r="J25" s="63">
        <f t="shared" si="5"/>
        <v>258</v>
      </c>
      <c r="K25" s="63">
        <f t="shared" si="5"/>
        <v>318.75</v>
      </c>
      <c r="L25" s="63">
        <f t="shared" si="5"/>
        <v>318.75</v>
      </c>
      <c r="M25" s="62">
        <f t="shared" si="5"/>
        <v>318.75</v>
      </c>
      <c r="N25" s="63">
        <f>N21*$B$5+SUM(N23:N24)</f>
        <v>177</v>
      </c>
    </row>
    <row r="26" spans="1:14" s="15" customFormat="1" x14ac:dyDescent="0.2">
      <c r="A26" s="40" t="s">
        <v>114</v>
      </c>
      <c r="B26" s="60">
        <f t="shared" ref="B26:N26" si="6">-IF(ISBLANK(B97),0,MIN(B$22*$H$10,B$22-$B$7*$H$9))</f>
        <v>0</v>
      </c>
      <c r="C26" s="60">
        <f t="shared" si="6"/>
        <v>0</v>
      </c>
      <c r="D26" s="60">
        <f t="shared" si="6"/>
        <v>0</v>
      </c>
      <c r="E26" s="60">
        <f t="shared" si="6"/>
        <v>0</v>
      </c>
      <c r="F26" s="60">
        <f t="shared" si="6"/>
        <v>0</v>
      </c>
      <c r="G26" s="60">
        <f t="shared" si="6"/>
        <v>0</v>
      </c>
      <c r="H26" s="60">
        <f t="shared" si="6"/>
        <v>0</v>
      </c>
      <c r="I26" s="60">
        <f t="shared" si="6"/>
        <v>0</v>
      </c>
      <c r="J26" s="60">
        <f t="shared" si="6"/>
        <v>0</v>
      </c>
      <c r="K26" s="60">
        <f t="shared" si="6"/>
        <v>0</v>
      </c>
      <c r="L26" s="60">
        <f t="shared" si="6"/>
        <v>0</v>
      </c>
      <c r="M26" s="59">
        <f t="shared" si="6"/>
        <v>0</v>
      </c>
      <c r="N26" s="63">
        <f t="shared" si="6"/>
        <v>0</v>
      </c>
    </row>
    <row r="27" spans="1:14" s="15" customFormat="1" x14ac:dyDescent="0.2">
      <c r="A27" s="51" t="s">
        <v>115</v>
      </c>
      <c r="B27" s="60">
        <f t="shared" ref="B27:M27" si="7">SUM(B25:B26)</f>
        <v>354</v>
      </c>
      <c r="C27" s="60">
        <f t="shared" si="7"/>
        <v>354</v>
      </c>
      <c r="D27" s="60">
        <f t="shared" si="7"/>
        <v>258</v>
      </c>
      <c r="E27" s="60">
        <f t="shared" si="7"/>
        <v>318.75</v>
      </c>
      <c r="F27" s="60">
        <f t="shared" si="7"/>
        <v>318.75</v>
      </c>
      <c r="G27" s="60">
        <f t="shared" si="7"/>
        <v>354</v>
      </c>
      <c r="H27" s="60">
        <f t="shared" si="7"/>
        <v>354</v>
      </c>
      <c r="I27" s="60">
        <f t="shared" si="7"/>
        <v>354</v>
      </c>
      <c r="J27" s="60">
        <f t="shared" si="7"/>
        <v>258</v>
      </c>
      <c r="K27" s="60">
        <f t="shared" si="7"/>
        <v>318.75</v>
      </c>
      <c r="L27" s="60">
        <f t="shared" si="7"/>
        <v>318.75</v>
      </c>
      <c r="M27" s="59">
        <f t="shared" si="7"/>
        <v>318.75</v>
      </c>
      <c r="N27" s="63">
        <f>SUM(N25:N26)</f>
        <v>177</v>
      </c>
    </row>
    <row r="28" spans="1:14" s="15" customFormat="1" x14ac:dyDescent="0.2">
      <c r="A28" s="40" t="s">
        <v>116</v>
      </c>
      <c r="B28" s="60">
        <f>AVERAGE(L22:M22,B22)</f>
        <v>310.5</v>
      </c>
      <c r="C28" s="60">
        <f>AVERAGE(M22,B22:C22)</f>
        <v>317.25</v>
      </c>
      <c r="D28" s="60">
        <f t="shared" ref="D28:M28" si="8">AVERAGE(B22:D22)</f>
        <v>297</v>
      </c>
      <c r="E28" s="60">
        <f t="shared" si="8"/>
        <v>290.25</v>
      </c>
      <c r="F28" s="60">
        <f t="shared" si="8"/>
        <v>283.5</v>
      </c>
      <c r="G28" s="60">
        <f t="shared" si="8"/>
        <v>310.5</v>
      </c>
      <c r="H28" s="60">
        <f t="shared" si="8"/>
        <v>317.25</v>
      </c>
      <c r="I28" s="60">
        <f t="shared" si="8"/>
        <v>324</v>
      </c>
      <c r="J28" s="60">
        <f t="shared" si="8"/>
        <v>297</v>
      </c>
      <c r="K28" s="60">
        <f t="shared" si="8"/>
        <v>290.25</v>
      </c>
      <c r="L28" s="60">
        <f t="shared" si="8"/>
        <v>283.5</v>
      </c>
      <c r="M28" s="59">
        <f t="shared" si="8"/>
        <v>303.75</v>
      </c>
      <c r="N28" s="63">
        <f>SUM(N25:N26)</f>
        <v>177</v>
      </c>
    </row>
    <row r="29" spans="1:14" s="15" customFormat="1" x14ac:dyDescent="0.2">
      <c r="A29" s="170" t="s">
        <v>117</v>
      </c>
      <c r="B29" s="59"/>
      <c r="C29" s="168"/>
      <c r="D29" s="168"/>
      <c r="E29" s="168"/>
      <c r="F29" s="168"/>
      <c r="G29" s="168"/>
      <c r="H29" s="168"/>
      <c r="I29" s="168"/>
      <c r="J29" s="168"/>
      <c r="K29" s="168"/>
      <c r="L29" s="168"/>
      <c r="M29" s="168"/>
      <c r="N29" s="63"/>
    </row>
    <row r="30" spans="1:14" s="15" customFormat="1" x14ac:dyDescent="0.2">
      <c r="A30" s="40" t="s">
        <v>118</v>
      </c>
      <c r="B30" s="60">
        <f t="shared" ref="B30:N30" si="9">IF(ISBLANK(B97),0,$B$11)</f>
        <v>0</v>
      </c>
      <c r="C30" s="60">
        <f t="shared" si="9"/>
        <v>0</v>
      </c>
      <c r="D30" s="60">
        <f t="shared" si="9"/>
        <v>0</v>
      </c>
      <c r="E30" s="60">
        <f t="shared" si="9"/>
        <v>0</v>
      </c>
      <c r="F30" s="60">
        <f t="shared" si="9"/>
        <v>0</v>
      </c>
      <c r="G30" s="60">
        <f t="shared" si="9"/>
        <v>0</v>
      </c>
      <c r="H30" s="60">
        <f t="shared" si="9"/>
        <v>0</v>
      </c>
      <c r="I30" s="60">
        <f t="shared" si="9"/>
        <v>0</v>
      </c>
      <c r="J30" s="60">
        <f t="shared" si="9"/>
        <v>0</v>
      </c>
      <c r="K30" s="60">
        <f t="shared" si="9"/>
        <v>0</v>
      </c>
      <c r="L30" s="60">
        <f t="shared" si="9"/>
        <v>0</v>
      </c>
      <c r="M30" s="59">
        <f t="shared" si="9"/>
        <v>0</v>
      </c>
      <c r="N30" s="63">
        <f t="shared" si="9"/>
        <v>0</v>
      </c>
    </row>
    <row r="31" spans="1:14" s="15" customFormat="1" ht="12.75" x14ac:dyDescent="0.2">
      <c r="A31" s="39" t="s">
        <v>119</v>
      </c>
      <c r="B31" s="58"/>
      <c r="C31" s="57"/>
      <c r="D31" s="57"/>
      <c r="E31" s="57"/>
      <c r="F31" s="57"/>
      <c r="G31" s="57"/>
      <c r="H31" s="57"/>
      <c r="I31" s="57"/>
      <c r="J31" s="57"/>
      <c r="K31" s="57"/>
      <c r="L31" s="57"/>
      <c r="M31" s="57"/>
      <c r="N31" s="51"/>
    </row>
    <row r="32" spans="1:14" s="15" customFormat="1" x14ac:dyDescent="0.2">
      <c r="A32" s="54" t="s">
        <v>120</v>
      </c>
      <c r="B32" s="56">
        <v>1</v>
      </c>
      <c r="C32" s="56">
        <v>1</v>
      </c>
      <c r="D32" s="56">
        <v>1</v>
      </c>
      <c r="E32" s="56">
        <v>1</v>
      </c>
      <c r="F32" s="56">
        <v>1</v>
      </c>
      <c r="G32" s="56">
        <v>1</v>
      </c>
      <c r="H32" s="56">
        <v>1</v>
      </c>
      <c r="I32" s="56">
        <v>1</v>
      </c>
      <c r="J32" s="56">
        <v>1</v>
      </c>
      <c r="K32" s="56">
        <v>1</v>
      </c>
      <c r="L32" s="56">
        <v>1</v>
      </c>
      <c r="M32" s="55">
        <v>1</v>
      </c>
      <c r="N32" s="56">
        <v>1</v>
      </c>
    </row>
    <row r="33" spans="1:31" s="15" customFormat="1" x14ac:dyDescent="0.2">
      <c r="A33" s="54" t="s">
        <v>121</v>
      </c>
      <c r="B33" s="53">
        <v>0.8</v>
      </c>
      <c r="C33" s="53">
        <v>0.8</v>
      </c>
      <c r="D33" s="53">
        <v>0.8</v>
      </c>
      <c r="E33" s="53">
        <v>0.8</v>
      </c>
      <c r="F33" s="53">
        <v>0.8</v>
      </c>
      <c r="G33" s="53">
        <v>0.8</v>
      </c>
      <c r="H33" s="53">
        <v>0.8</v>
      </c>
      <c r="I33" s="53">
        <v>0.8</v>
      </c>
      <c r="J33" s="53">
        <v>0.8</v>
      </c>
      <c r="K33" s="53">
        <v>0.8</v>
      </c>
      <c r="L33" s="53">
        <v>0.8</v>
      </c>
      <c r="M33" s="351">
        <v>0.8</v>
      </c>
      <c r="N33" s="53">
        <v>0.8</v>
      </c>
    </row>
    <row r="34" spans="1:31" s="15" customFormat="1" x14ac:dyDescent="0.2">
      <c r="A34" s="54" t="s">
        <v>122</v>
      </c>
      <c r="B34" s="53">
        <f>((B36*$B$123)/$B$2)</f>
        <v>0.64623551884101105</v>
      </c>
      <c r="C34" s="53">
        <f t="shared" ref="C34:N34" si="10">((C36*$B$123)/$B$2)</f>
        <v>0.64623551884101105</v>
      </c>
      <c r="D34" s="53">
        <f t="shared" si="10"/>
        <v>0.64623551884101105</v>
      </c>
      <c r="E34" s="53">
        <f t="shared" si="10"/>
        <v>0.64623551884101105</v>
      </c>
      <c r="F34" s="53">
        <f t="shared" si="10"/>
        <v>0.64623551884101105</v>
      </c>
      <c r="G34" s="53">
        <f t="shared" si="10"/>
        <v>0.64623551884101105</v>
      </c>
      <c r="H34" s="53">
        <f t="shared" si="10"/>
        <v>0.64623551884101105</v>
      </c>
      <c r="I34" s="53">
        <f t="shared" si="10"/>
        <v>0.64623551884101105</v>
      </c>
      <c r="J34" s="53">
        <f t="shared" si="10"/>
        <v>0.64623551884101105</v>
      </c>
      <c r="K34" s="53">
        <f t="shared" si="10"/>
        <v>0.64623551884101105</v>
      </c>
      <c r="L34" s="53">
        <f t="shared" si="10"/>
        <v>0.64623551884101105</v>
      </c>
      <c r="M34" s="53">
        <f t="shared" si="10"/>
        <v>0.64623551884101105</v>
      </c>
      <c r="N34" s="53">
        <f t="shared" si="10"/>
        <v>0.64623551884101105</v>
      </c>
    </row>
    <row r="35" spans="1:31" s="15" customFormat="1" x14ac:dyDescent="0.2">
      <c r="A35" s="51" t="s">
        <v>123</v>
      </c>
      <c r="B35" s="50">
        <f t="shared" ref="B35:N35" si="11">ROUND($B$2*B$32,2)</f>
        <v>10</v>
      </c>
      <c r="C35" s="50">
        <f t="shared" si="11"/>
        <v>10</v>
      </c>
      <c r="D35" s="50">
        <f t="shared" si="11"/>
        <v>10</v>
      </c>
      <c r="E35" s="50">
        <f t="shared" si="11"/>
        <v>10</v>
      </c>
      <c r="F35" s="50">
        <f t="shared" si="11"/>
        <v>10</v>
      </c>
      <c r="G35" s="50">
        <f t="shared" si="11"/>
        <v>10</v>
      </c>
      <c r="H35" s="50">
        <f t="shared" si="11"/>
        <v>10</v>
      </c>
      <c r="I35" s="50">
        <f t="shared" si="11"/>
        <v>10</v>
      </c>
      <c r="J35" s="50">
        <f t="shared" si="11"/>
        <v>10</v>
      </c>
      <c r="K35" s="50">
        <f t="shared" si="11"/>
        <v>10</v>
      </c>
      <c r="L35" s="50">
        <f t="shared" si="11"/>
        <v>10</v>
      </c>
      <c r="M35" s="49">
        <f t="shared" si="11"/>
        <v>10</v>
      </c>
      <c r="N35" s="50">
        <f t="shared" si="11"/>
        <v>10</v>
      </c>
    </row>
    <row r="36" spans="1:31" x14ac:dyDescent="0.2">
      <c r="A36" s="51" t="s">
        <v>124</v>
      </c>
      <c r="B36" s="50">
        <f t="shared" ref="B36:N36" si="12">ROUND($B$2*B$33,2)</f>
        <v>8</v>
      </c>
      <c r="C36" s="50">
        <f t="shared" si="12"/>
        <v>8</v>
      </c>
      <c r="D36" s="50">
        <f t="shared" si="12"/>
        <v>8</v>
      </c>
      <c r="E36" s="50">
        <f t="shared" si="12"/>
        <v>8</v>
      </c>
      <c r="F36" s="50">
        <f t="shared" si="12"/>
        <v>8</v>
      </c>
      <c r="G36" s="50">
        <f t="shared" si="12"/>
        <v>8</v>
      </c>
      <c r="H36" s="50">
        <f t="shared" si="12"/>
        <v>8</v>
      </c>
      <c r="I36" s="50">
        <f t="shared" si="12"/>
        <v>8</v>
      </c>
      <c r="J36" s="50">
        <f t="shared" si="12"/>
        <v>8</v>
      </c>
      <c r="K36" s="50">
        <f t="shared" si="12"/>
        <v>8</v>
      </c>
      <c r="L36" s="50">
        <f t="shared" si="12"/>
        <v>8</v>
      </c>
      <c r="M36" s="49">
        <f t="shared" si="12"/>
        <v>8</v>
      </c>
      <c r="N36" s="50">
        <f t="shared" si="12"/>
        <v>8</v>
      </c>
    </row>
    <row r="37" spans="1:31" x14ac:dyDescent="0.2">
      <c r="A37" s="337" t="s">
        <v>125</v>
      </c>
      <c r="B37" s="353">
        <f>B34*$B$2</f>
        <v>6.4623551884101103</v>
      </c>
      <c r="C37" s="353">
        <f t="shared" ref="C37:N37" si="13">C34*$B$2</f>
        <v>6.4623551884101103</v>
      </c>
      <c r="D37" s="353">
        <f t="shared" si="13"/>
        <v>6.4623551884101103</v>
      </c>
      <c r="E37" s="353">
        <f t="shared" si="13"/>
        <v>6.4623551884101103</v>
      </c>
      <c r="F37" s="353">
        <f t="shared" si="13"/>
        <v>6.4623551884101103</v>
      </c>
      <c r="G37" s="353">
        <f t="shared" si="13"/>
        <v>6.4623551884101103</v>
      </c>
      <c r="H37" s="353">
        <f t="shared" si="13"/>
        <v>6.4623551884101103</v>
      </c>
      <c r="I37" s="353">
        <f t="shared" si="13"/>
        <v>6.4623551884101103</v>
      </c>
      <c r="J37" s="353">
        <f t="shared" si="13"/>
        <v>6.4623551884101103</v>
      </c>
      <c r="K37" s="353">
        <f t="shared" si="13"/>
        <v>6.4623551884101103</v>
      </c>
      <c r="L37" s="353">
        <f t="shared" si="13"/>
        <v>6.4623551884101103</v>
      </c>
      <c r="M37" s="353">
        <f t="shared" si="13"/>
        <v>6.4623551884101103</v>
      </c>
      <c r="N37" s="353">
        <f t="shared" si="13"/>
        <v>6.4623551884101103</v>
      </c>
    </row>
    <row r="38" spans="1:31" s="264" customFormat="1" ht="12.75" x14ac:dyDescent="0.2">
      <c r="A38" s="261" t="s">
        <v>126</v>
      </c>
      <c r="B38" s="262"/>
      <c r="C38" s="263"/>
      <c r="D38" s="263"/>
      <c r="E38" s="263"/>
      <c r="F38" s="263"/>
      <c r="G38" s="263"/>
      <c r="H38" s="263"/>
      <c r="I38" s="263"/>
      <c r="J38" s="263"/>
      <c r="K38" s="263"/>
      <c r="L38" s="263"/>
      <c r="M38" s="263"/>
      <c r="N38" s="263"/>
      <c r="O38" s="275"/>
      <c r="P38" s="275"/>
      <c r="Q38" s="275"/>
      <c r="R38" s="275"/>
      <c r="S38" s="275"/>
      <c r="T38" s="275"/>
      <c r="U38" s="275"/>
      <c r="V38" s="275"/>
      <c r="W38" s="275"/>
      <c r="X38" s="275"/>
      <c r="Y38" s="275"/>
      <c r="Z38" s="275"/>
      <c r="AA38" s="275"/>
      <c r="AB38" s="275"/>
      <c r="AC38" s="276"/>
      <c r="AD38" s="272"/>
      <c r="AE38" s="272"/>
    </row>
    <row r="39" spans="1:31" s="264" customFormat="1" ht="12.75" x14ac:dyDescent="0.2">
      <c r="A39" s="326" t="s">
        <v>127</v>
      </c>
      <c r="B39" s="314">
        <f>B$36*$B124</f>
        <v>5.7417578328495917</v>
      </c>
      <c r="C39" s="314">
        <f t="shared" ref="C39:N39" si="14">C$36*$B124</f>
        <v>5.7417578328495917</v>
      </c>
      <c r="D39" s="314">
        <f t="shared" si="14"/>
        <v>5.7417578328495917</v>
      </c>
      <c r="E39" s="314">
        <f t="shared" si="14"/>
        <v>5.7417578328495917</v>
      </c>
      <c r="F39" s="314">
        <f t="shared" si="14"/>
        <v>5.7417578328495917</v>
      </c>
      <c r="G39" s="314">
        <f t="shared" si="14"/>
        <v>5.7417578328495917</v>
      </c>
      <c r="H39" s="314">
        <f t="shared" si="14"/>
        <v>5.7417578328495917</v>
      </c>
      <c r="I39" s="314">
        <f t="shared" si="14"/>
        <v>5.7417578328495917</v>
      </c>
      <c r="J39" s="314">
        <f t="shared" si="14"/>
        <v>5.7417578328495917</v>
      </c>
      <c r="K39" s="314">
        <f t="shared" si="14"/>
        <v>5.7417578328495917</v>
      </c>
      <c r="L39" s="314">
        <f t="shared" si="14"/>
        <v>5.7417578328495917</v>
      </c>
      <c r="M39" s="314">
        <f t="shared" si="14"/>
        <v>5.7417578328495917</v>
      </c>
      <c r="N39" s="314">
        <f t="shared" si="14"/>
        <v>5.7417578328495917</v>
      </c>
      <c r="O39" s="275"/>
      <c r="P39" s="275"/>
      <c r="Q39" s="275"/>
      <c r="R39" s="275"/>
      <c r="S39" s="275"/>
      <c r="T39" s="275"/>
      <c r="U39" s="275"/>
      <c r="V39" s="275"/>
      <c r="W39" s="275"/>
      <c r="X39" s="275"/>
      <c r="Y39" s="275"/>
      <c r="Z39" s="275"/>
      <c r="AA39" s="275"/>
      <c r="AB39" s="275"/>
      <c r="AC39" s="276"/>
      <c r="AD39" s="272"/>
      <c r="AE39" s="272"/>
    </row>
    <row r="40" spans="1:31" s="264" customFormat="1" ht="12.75" x14ac:dyDescent="0.2">
      <c r="A40" s="326" t="s">
        <v>128</v>
      </c>
      <c r="B40" s="314">
        <f t="shared" ref="B40:N48" si="15">B$36*$B125</f>
        <v>1.3288680509042197</v>
      </c>
      <c r="C40" s="314">
        <f t="shared" si="15"/>
        <v>1.3288680509042197</v>
      </c>
      <c r="D40" s="314">
        <f t="shared" si="15"/>
        <v>1.3288680509042197</v>
      </c>
      <c r="E40" s="314">
        <f t="shared" si="15"/>
        <v>1.3288680509042197</v>
      </c>
      <c r="F40" s="314">
        <f t="shared" si="15"/>
        <v>1.3288680509042197</v>
      </c>
      <c r="G40" s="314">
        <f t="shared" si="15"/>
        <v>1.3288680509042197</v>
      </c>
      <c r="H40" s="314">
        <f t="shared" si="15"/>
        <v>1.3288680509042197</v>
      </c>
      <c r="I40" s="314">
        <f t="shared" si="15"/>
        <v>1.3288680509042197</v>
      </c>
      <c r="J40" s="314">
        <f t="shared" si="15"/>
        <v>1.3288680509042197</v>
      </c>
      <c r="K40" s="314">
        <f t="shared" si="15"/>
        <v>1.3288680509042197</v>
      </c>
      <c r="L40" s="314">
        <f t="shared" si="15"/>
        <v>1.3288680509042197</v>
      </c>
      <c r="M40" s="314">
        <f t="shared" si="15"/>
        <v>1.3288680509042197</v>
      </c>
      <c r="N40" s="314">
        <f t="shared" si="15"/>
        <v>1.3288680509042197</v>
      </c>
      <c r="O40" s="275"/>
      <c r="P40" s="275"/>
      <c r="Q40" s="275"/>
      <c r="R40" s="275"/>
      <c r="S40" s="275"/>
      <c r="T40" s="275"/>
      <c r="U40" s="275"/>
      <c r="V40" s="275"/>
      <c r="W40" s="275"/>
      <c r="X40" s="275"/>
      <c r="Y40" s="275"/>
      <c r="Z40" s="275"/>
      <c r="AA40" s="275"/>
      <c r="AB40" s="275"/>
      <c r="AC40" s="276"/>
      <c r="AD40" s="272"/>
      <c r="AE40" s="272"/>
    </row>
    <row r="41" spans="1:31" s="264" customFormat="1" ht="12.75" x14ac:dyDescent="0.2">
      <c r="A41" s="326" t="s">
        <v>129</v>
      </c>
      <c r="B41" s="314">
        <f t="shared" si="15"/>
        <v>3.3108580784401274</v>
      </c>
      <c r="C41" s="314">
        <f t="shared" si="15"/>
        <v>3.3108580784401274</v>
      </c>
      <c r="D41" s="314">
        <f t="shared" si="15"/>
        <v>3.3108580784401274</v>
      </c>
      <c r="E41" s="314">
        <f t="shared" si="15"/>
        <v>3.3108580784401274</v>
      </c>
      <c r="F41" s="314">
        <f t="shared" si="15"/>
        <v>3.3108580784401274</v>
      </c>
      <c r="G41" s="314">
        <f t="shared" si="15"/>
        <v>3.3108580784401274</v>
      </c>
      <c r="H41" s="314">
        <f t="shared" si="15"/>
        <v>3.3108580784401274</v>
      </c>
      <c r="I41" s="314">
        <f t="shared" si="15"/>
        <v>3.3108580784401274</v>
      </c>
      <c r="J41" s="314">
        <f t="shared" si="15"/>
        <v>3.3108580784401274</v>
      </c>
      <c r="K41" s="314">
        <f t="shared" si="15"/>
        <v>3.3108580784401274</v>
      </c>
      <c r="L41" s="314">
        <f t="shared" si="15"/>
        <v>3.3108580784401274</v>
      </c>
      <c r="M41" s="314">
        <f t="shared" si="15"/>
        <v>3.3108580784401274</v>
      </c>
      <c r="N41" s="314">
        <f t="shared" si="15"/>
        <v>3.3108580784401274</v>
      </c>
      <c r="O41" s="275"/>
      <c r="P41" s="275"/>
      <c r="Q41" s="275"/>
      <c r="R41" s="275"/>
      <c r="S41" s="275"/>
      <c r="T41" s="275"/>
      <c r="U41" s="275"/>
      <c r="V41" s="275"/>
      <c r="W41" s="275"/>
      <c r="X41" s="275"/>
      <c r="Y41" s="275"/>
      <c r="Z41" s="275"/>
      <c r="AA41" s="275"/>
      <c r="AB41" s="275"/>
      <c r="AC41" s="276"/>
      <c r="AD41" s="272"/>
      <c r="AE41" s="272"/>
    </row>
    <row r="42" spans="1:31" s="264" customFormat="1" ht="12.75" x14ac:dyDescent="0.2">
      <c r="A42" s="326" t="s">
        <v>130</v>
      </c>
      <c r="B42" s="314">
        <f t="shared" si="15"/>
        <v>5.6453077323807381</v>
      </c>
      <c r="C42" s="314">
        <f t="shared" si="15"/>
        <v>5.6453077323807381</v>
      </c>
      <c r="D42" s="314">
        <f t="shared" si="15"/>
        <v>5.6453077323807381</v>
      </c>
      <c r="E42" s="314">
        <f t="shared" si="15"/>
        <v>5.6453077323807381</v>
      </c>
      <c r="F42" s="314">
        <f t="shared" si="15"/>
        <v>5.6453077323807381</v>
      </c>
      <c r="G42" s="314">
        <f t="shared" si="15"/>
        <v>5.6453077323807381</v>
      </c>
      <c r="H42" s="314">
        <f t="shared" si="15"/>
        <v>5.6453077323807381</v>
      </c>
      <c r="I42" s="314">
        <f t="shared" si="15"/>
        <v>5.6453077323807381</v>
      </c>
      <c r="J42" s="314">
        <f t="shared" si="15"/>
        <v>5.6453077323807381</v>
      </c>
      <c r="K42" s="314">
        <f t="shared" si="15"/>
        <v>5.6453077323807381</v>
      </c>
      <c r="L42" s="314">
        <f t="shared" si="15"/>
        <v>5.6453077323807381</v>
      </c>
      <c r="M42" s="314">
        <f t="shared" si="15"/>
        <v>5.6453077323807381</v>
      </c>
      <c r="N42" s="314">
        <f t="shared" si="15"/>
        <v>5.6453077323807381</v>
      </c>
      <c r="O42" s="275"/>
      <c r="P42" s="275"/>
      <c r="Q42" s="275"/>
      <c r="R42" s="275"/>
      <c r="S42" s="275"/>
      <c r="T42" s="275"/>
      <c r="U42" s="275"/>
      <c r="V42" s="275"/>
      <c r="W42" s="275"/>
      <c r="X42" s="275"/>
      <c r="Y42" s="275"/>
      <c r="Z42" s="275"/>
      <c r="AA42" s="275"/>
      <c r="AB42" s="275"/>
      <c r="AC42" s="276"/>
      <c r="AD42" s="272"/>
      <c r="AE42" s="272"/>
    </row>
    <row r="43" spans="1:31" s="264" customFormat="1" ht="12.75" x14ac:dyDescent="0.2">
      <c r="A43" s="326" t="s">
        <v>131</v>
      </c>
      <c r="B43" s="314">
        <f t="shared" si="15"/>
        <v>5.7417578328495917</v>
      </c>
      <c r="C43" s="314">
        <f t="shared" si="15"/>
        <v>5.7417578328495917</v>
      </c>
      <c r="D43" s="314">
        <f t="shared" si="15"/>
        <v>5.7417578328495917</v>
      </c>
      <c r="E43" s="314">
        <f t="shared" si="15"/>
        <v>5.7417578328495917</v>
      </c>
      <c r="F43" s="314">
        <f t="shared" si="15"/>
        <v>5.7417578328495917</v>
      </c>
      <c r="G43" s="314">
        <f t="shared" si="15"/>
        <v>5.7417578328495917</v>
      </c>
      <c r="H43" s="314">
        <f t="shared" si="15"/>
        <v>5.7417578328495917</v>
      </c>
      <c r="I43" s="314">
        <f t="shared" si="15"/>
        <v>5.7417578328495917</v>
      </c>
      <c r="J43" s="314">
        <f t="shared" si="15"/>
        <v>5.7417578328495917</v>
      </c>
      <c r="K43" s="314">
        <f t="shared" si="15"/>
        <v>5.7417578328495917</v>
      </c>
      <c r="L43" s="314">
        <f t="shared" si="15"/>
        <v>5.7417578328495917</v>
      </c>
      <c r="M43" s="314">
        <f t="shared" si="15"/>
        <v>5.7417578328495917</v>
      </c>
      <c r="N43" s="314">
        <f t="shared" si="15"/>
        <v>5.7417578328495917</v>
      </c>
      <c r="O43" s="275"/>
      <c r="P43" s="275"/>
      <c r="Q43" s="275"/>
      <c r="R43" s="275"/>
      <c r="S43" s="275"/>
      <c r="T43" s="275"/>
      <c r="U43" s="275"/>
      <c r="V43" s="275"/>
      <c r="W43" s="275"/>
      <c r="X43" s="275"/>
      <c r="Y43" s="275"/>
      <c r="Z43" s="275"/>
      <c r="AA43" s="275"/>
      <c r="AB43" s="275"/>
      <c r="AC43" s="276"/>
      <c r="AD43" s="272"/>
      <c r="AE43" s="272"/>
    </row>
    <row r="44" spans="1:31" s="264" customFormat="1" ht="12.75" x14ac:dyDescent="0.2">
      <c r="A44" s="326" t="s">
        <v>132</v>
      </c>
      <c r="B44" s="314">
        <f t="shared" si="15"/>
        <v>5.7417578328495917</v>
      </c>
      <c r="C44" s="314">
        <f t="shared" si="15"/>
        <v>5.7417578328495917</v>
      </c>
      <c r="D44" s="314">
        <f t="shared" si="15"/>
        <v>5.7417578328495917</v>
      </c>
      <c r="E44" s="314">
        <f t="shared" si="15"/>
        <v>5.7417578328495917</v>
      </c>
      <c r="F44" s="314">
        <f t="shared" si="15"/>
        <v>5.7417578328495917</v>
      </c>
      <c r="G44" s="314">
        <f t="shared" si="15"/>
        <v>5.7417578328495917</v>
      </c>
      <c r="H44" s="314">
        <f t="shared" si="15"/>
        <v>5.7417578328495917</v>
      </c>
      <c r="I44" s="314">
        <f t="shared" si="15"/>
        <v>5.7417578328495917</v>
      </c>
      <c r="J44" s="314">
        <f t="shared" si="15"/>
        <v>5.7417578328495917</v>
      </c>
      <c r="K44" s="314">
        <f t="shared" si="15"/>
        <v>5.7417578328495917</v>
      </c>
      <c r="L44" s="314">
        <f t="shared" si="15"/>
        <v>5.7417578328495917</v>
      </c>
      <c r="M44" s="314">
        <f t="shared" si="15"/>
        <v>5.7417578328495917</v>
      </c>
      <c r="N44" s="314">
        <f t="shared" si="15"/>
        <v>5.7417578328495917</v>
      </c>
      <c r="O44" s="275"/>
      <c r="P44" s="275"/>
      <c r="Q44" s="275"/>
      <c r="R44" s="275"/>
      <c r="S44" s="275"/>
      <c r="T44" s="275"/>
      <c r="U44" s="275"/>
      <c r="V44" s="275"/>
      <c r="W44" s="275"/>
      <c r="X44" s="275"/>
      <c r="Y44" s="275"/>
      <c r="Z44" s="275"/>
      <c r="AA44" s="275"/>
      <c r="AB44" s="275"/>
      <c r="AC44" s="276"/>
      <c r="AD44" s="272"/>
      <c r="AE44" s="272"/>
    </row>
    <row r="45" spans="1:31" s="264" customFormat="1" ht="12.75" x14ac:dyDescent="0.2">
      <c r="A45" s="326" t="s">
        <v>133</v>
      </c>
      <c r="B45" s="314">
        <f>IF(B$13="Deploy",B$36,B$36*$B130)</f>
        <v>8</v>
      </c>
      <c r="C45" s="314">
        <f t="shared" ref="C45:N47" si="16">IF(C$13="Deploy",C$36,C$36*$B130)</f>
        <v>8</v>
      </c>
      <c r="D45" s="314">
        <f t="shared" si="16"/>
        <v>2.6494009079407603</v>
      </c>
      <c r="E45" s="314">
        <f t="shared" si="16"/>
        <v>2.6494009079407603</v>
      </c>
      <c r="F45" s="314">
        <f t="shared" si="16"/>
        <v>2.6494009079407603</v>
      </c>
      <c r="G45" s="314">
        <f t="shared" si="16"/>
        <v>8</v>
      </c>
      <c r="H45" s="314">
        <f t="shared" si="16"/>
        <v>8</v>
      </c>
      <c r="I45" s="314">
        <f t="shared" si="16"/>
        <v>8</v>
      </c>
      <c r="J45" s="314">
        <f t="shared" si="16"/>
        <v>2.6494009079407603</v>
      </c>
      <c r="K45" s="314">
        <f t="shared" si="16"/>
        <v>2.6494009079407603</v>
      </c>
      <c r="L45" s="314">
        <f t="shared" si="16"/>
        <v>2.6494009079407603</v>
      </c>
      <c r="M45" s="314">
        <f t="shared" si="16"/>
        <v>2.6494009079407603</v>
      </c>
      <c r="N45" s="314">
        <f t="shared" si="16"/>
        <v>2.6494009079407603</v>
      </c>
      <c r="O45" s="275"/>
      <c r="P45" s="275"/>
      <c r="Q45" s="275"/>
      <c r="R45" s="275"/>
      <c r="S45" s="275"/>
      <c r="T45" s="275"/>
      <c r="U45" s="275"/>
      <c r="V45" s="275"/>
      <c r="W45" s="275"/>
      <c r="X45" s="275"/>
      <c r="Y45" s="275"/>
      <c r="Z45" s="275"/>
      <c r="AA45" s="275"/>
      <c r="AB45" s="275"/>
      <c r="AC45" s="276"/>
      <c r="AD45" s="272"/>
      <c r="AE45" s="272"/>
    </row>
    <row r="46" spans="1:31" s="264" customFormat="1" ht="12.75" x14ac:dyDescent="0.2">
      <c r="A46" s="326" t="s">
        <v>134</v>
      </c>
      <c r="B46" s="314">
        <f t="shared" si="15"/>
        <v>5.7417578328495917</v>
      </c>
      <c r="C46" s="314">
        <f t="shared" si="15"/>
        <v>5.7417578328495917</v>
      </c>
      <c r="D46" s="314">
        <f t="shared" si="15"/>
        <v>5.7417578328495917</v>
      </c>
      <c r="E46" s="314">
        <f t="shared" si="15"/>
        <v>5.7417578328495917</v>
      </c>
      <c r="F46" s="314">
        <f t="shared" si="15"/>
        <v>5.7417578328495917</v>
      </c>
      <c r="G46" s="314">
        <f t="shared" si="15"/>
        <v>5.7417578328495917</v>
      </c>
      <c r="H46" s="314">
        <f t="shared" si="15"/>
        <v>5.7417578328495917</v>
      </c>
      <c r="I46" s="314">
        <f t="shared" si="15"/>
        <v>5.7417578328495917</v>
      </c>
      <c r="J46" s="314">
        <f t="shared" si="15"/>
        <v>5.7417578328495917</v>
      </c>
      <c r="K46" s="314">
        <f t="shared" si="15"/>
        <v>5.7417578328495917</v>
      </c>
      <c r="L46" s="314">
        <f t="shared" si="15"/>
        <v>5.7417578328495917</v>
      </c>
      <c r="M46" s="314">
        <f t="shared" si="15"/>
        <v>5.7417578328495917</v>
      </c>
      <c r="N46" s="314">
        <f t="shared" si="15"/>
        <v>5.7417578328495917</v>
      </c>
      <c r="O46" s="275"/>
      <c r="P46" s="275"/>
      <c r="Q46" s="275"/>
      <c r="R46" s="275"/>
      <c r="S46" s="275"/>
      <c r="T46" s="275"/>
      <c r="U46" s="275"/>
      <c r="V46" s="275"/>
      <c r="W46" s="275"/>
      <c r="X46" s="275"/>
      <c r="Y46" s="275"/>
      <c r="Z46" s="275"/>
      <c r="AA46" s="275"/>
      <c r="AB46" s="275"/>
      <c r="AC46" s="276"/>
      <c r="AD46" s="272"/>
      <c r="AE46" s="272"/>
    </row>
    <row r="47" spans="1:31" s="264" customFormat="1" ht="12.75" x14ac:dyDescent="0.2">
      <c r="A47" s="326" t="s">
        <v>135</v>
      </c>
      <c r="B47" s="314">
        <f>IF(B$13="Deploy",B$36,B$36*$B132)</f>
        <v>8</v>
      </c>
      <c r="C47" s="314">
        <f t="shared" si="16"/>
        <v>8</v>
      </c>
      <c r="D47" s="314">
        <f t="shared" si="16"/>
        <v>2.6494009079407603</v>
      </c>
      <c r="E47" s="314">
        <f t="shared" si="16"/>
        <v>2.6494009079407603</v>
      </c>
      <c r="F47" s="314">
        <f t="shared" si="16"/>
        <v>2.6494009079407603</v>
      </c>
      <c r="G47" s="314">
        <f t="shared" si="16"/>
        <v>8</v>
      </c>
      <c r="H47" s="314">
        <f t="shared" si="16"/>
        <v>8</v>
      </c>
      <c r="I47" s="314">
        <f t="shared" si="16"/>
        <v>8</v>
      </c>
      <c r="J47" s="314">
        <f t="shared" si="16"/>
        <v>2.6494009079407603</v>
      </c>
      <c r="K47" s="314">
        <f t="shared" si="16"/>
        <v>2.6494009079407603</v>
      </c>
      <c r="L47" s="314">
        <f t="shared" si="16"/>
        <v>2.6494009079407603</v>
      </c>
      <c r="M47" s="314">
        <f t="shared" si="16"/>
        <v>2.6494009079407603</v>
      </c>
      <c r="N47" s="314">
        <f t="shared" si="16"/>
        <v>2.6494009079407603</v>
      </c>
      <c r="O47" s="275"/>
      <c r="P47" s="275"/>
      <c r="Q47" s="275"/>
      <c r="R47" s="275"/>
      <c r="S47" s="275"/>
      <c r="T47" s="275"/>
      <c r="U47" s="275"/>
      <c r="V47" s="275"/>
      <c r="W47" s="275"/>
      <c r="X47" s="275"/>
      <c r="Y47" s="275"/>
      <c r="Z47" s="275"/>
      <c r="AA47" s="275"/>
      <c r="AB47" s="275"/>
      <c r="AC47" s="276"/>
      <c r="AD47" s="272"/>
      <c r="AE47" s="272"/>
    </row>
    <row r="48" spans="1:31" s="264" customFormat="1" ht="12.75" x14ac:dyDescent="0.2">
      <c r="A48" s="326" t="s">
        <v>136</v>
      </c>
      <c r="B48" s="314">
        <f t="shared" si="15"/>
        <v>8</v>
      </c>
      <c r="C48" s="314">
        <f t="shared" si="15"/>
        <v>8</v>
      </c>
      <c r="D48" s="314">
        <f t="shared" si="15"/>
        <v>8</v>
      </c>
      <c r="E48" s="314">
        <f t="shared" si="15"/>
        <v>8</v>
      </c>
      <c r="F48" s="314">
        <f t="shared" si="15"/>
        <v>8</v>
      </c>
      <c r="G48" s="314">
        <f t="shared" si="15"/>
        <v>8</v>
      </c>
      <c r="H48" s="314">
        <f t="shared" si="15"/>
        <v>8</v>
      </c>
      <c r="I48" s="314">
        <f t="shared" si="15"/>
        <v>8</v>
      </c>
      <c r="J48" s="314">
        <f t="shared" si="15"/>
        <v>8</v>
      </c>
      <c r="K48" s="314">
        <f t="shared" si="15"/>
        <v>8</v>
      </c>
      <c r="L48" s="314">
        <f t="shared" si="15"/>
        <v>8</v>
      </c>
      <c r="M48" s="314">
        <f t="shared" si="15"/>
        <v>8</v>
      </c>
      <c r="N48" s="314">
        <f t="shared" si="15"/>
        <v>8</v>
      </c>
      <c r="O48" s="275"/>
      <c r="P48" s="275"/>
      <c r="Q48" s="275"/>
      <c r="R48" s="275"/>
      <c r="S48" s="275"/>
      <c r="T48" s="275"/>
      <c r="U48" s="275"/>
      <c r="V48" s="275"/>
      <c r="W48" s="275"/>
      <c r="X48" s="275"/>
      <c r="Y48" s="275"/>
      <c r="Z48" s="275"/>
      <c r="AA48" s="275"/>
      <c r="AB48" s="275"/>
      <c r="AC48" s="276"/>
      <c r="AD48" s="272"/>
      <c r="AE48" s="272"/>
    </row>
    <row r="49" spans="1:31" s="264" customFormat="1" ht="12.75" x14ac:dyDescent="0.2">
      <c r="A49" s="265" t="s">
        <v>137</v>
      </c>
      <c r="B49" s="266"/>
      <c r="C49" s="267"/>
      <c r="D49" s="267"/>
      <c r="E49" s="267"/>
      <c r="F49" s="267"/>
      <c r="G49" s="267"/>
      <c r="H49" s="267"/>
      <c r="I49" s="267"/>
      <c r="J49" s="268"/>
      <c r="K49" s="268"/>
      <c r="L49" s="267"/>
      <c r="M49" s="267"/>
      <c r="N49" s="346"/>
      <c r="O49" s="277"/>
      <c r="P49" s="278"/>
      <c r="Q49" s="279"/>
      <c r="R49" s="277"/>
      <c r="S49" s="277"/>
      <c r="T49" s="277"/>
      <c r="U49" s="277"/>
      <c r="V49" s="277"/>
      <c r="W49" s="277"/>
      <c r="X49" s="277"/>
      <c r="Y49" s="277"/>
      <c r="Z49" s="277"/>
      <c r="AA49" s="277"/>
      <c r="AB49" s="277"/>
      <c r="AC49" s="277"/>
      <c r="AD49" s="271"/>
      <c r="AE49" s="272"/>
    </row>
    <row r="50" spans="1:31" x14ac:dyDescent="0.2">
      <c r="A50" s="47" t="s">
        <v>138</v>
      </c>
      <c r="B50" s="96">
        <v>9</v>
      </c>
      <c r="C50" s="96">
        <v>9</v>
      </c>
      <c r="D50" s="96">
        <v>9</v>
      </c>
      <c r="E50" s="96">
        <v>9</v>
      </c>
      <c r="F50" s="96">
        <v>9</v>
      </c>
      <c r="G50" s="96">
        <v>9</v>
      </c>
      <c r="H50" s="96">
        <v>9</v>
      </c>
      <c r="I50" s="96">
        <v>9</v>
      </c>
      <c r="J50" s="96">
        <v>9</v>
      </c>
      <c r="K50" s="96">
        <v>9</v>
      </c>
      <c r="L50" s="96">
        <v>9</v>
      </c>
      <c r="M50" s="309">
        <v>9</v>
      </c>
      <c r="N50" s="96">
        <v>9</v>
      </c>
    </row>
    <row r="51" spans="1:31" x14ac:dyDescent="0.2">
      <c r="A51" s="47" t="s">
        <v>139</v>
      </c>
      <c r="B51" s="96">
        <f t="shared" ref="B51:N51" si="17">ROUND(1*B50,2)</f>
        <v>9</v>
      </c>
      <c r="C51" s="96">
        <f t="shared" si="17"/>
        <v>9</v>
      </c>
      <c r="D51" s="96">
        <f t="shared" si="17"/>
        <v>9</v>
      </c>
      <c r="E51" s="96">
        <f t="shared" si="17"/>
        <v>9</v>
      </c>
      <c r="F51" s="96">
        <f t="shared" si="17"/>
        <v>9</v>
      </c>
      <c r="G51" s="96">
        <f t="shared" si="17"/>
        <v>9</v>
      </c>
      <c r="H51" s="96">
        <f t="shared" si="17"/>
        <v>9</v>
      </c>
      <c r="I51" s="96">
        <f t="shared" si="17"/>
        <v>9</v>
      </c>
      <c r="J51" s="96">
        <f t="shared" si="17"/>
        <v>9</v>
      </c>
      <c r="K51" s="96">
        <f t="shared" si="17"/>
        <v>9</v>
      </c>
      <c r="L51" s="96">
        <f t="shared" si="17"/>
        <v>9</v>
      </c>
      <c r="M51" s="309">
        <f t="shared" si="17"/>
        <v>9</v>
      </c>
      <c r="N51" s="96">
        <f t="shared" si="17"/>
        <v>9</v>
      </c>
    </row>
    <row r="52" spans="1:31" s="15" customFormat="1" x14ac:dyDescent="0.2">
      <c r="A52" s="43" t="s">
        <v>140</v>
      </c>
      <c r="B52" s="98">
        <v>0</v>
      </c>
      <c r="C52" s="98">
        <v>0</v>
      </c>
      <c r="D52" s="98">
        <v>0</v>
      </c>
      <c r="E52" s="98">
        <v>0</v>
      </c>
      <c r="F52" s="98">
        <v>0</v>
      </c>
      <c r="G52" s="98">
        <v>0</v>
      </c>
      <c r="H52" s="98">
        <v>0</v>
      </c>
      <c r="I52" s="98">
        <v>0</v>
      </c>
      <c r="J52" s="98">
        <v>0</v>
      </c>
      <c r="K52" s="98">
        <v>0</v>
      </c>
      <c r="L52" s="98">
        <v>0</v>
      </c>
      <c r="M52" s="343">
        <v>0</v>
      </c>
      <c r="N52" s="98">
        <v>0</v>
      </c>
    </row>
    <row r="53" spans="1:31" s="15" customFormat="1" x14ac:dyDescent="0.2">
      <c r="A53" s="43" t="s">
        <v>141</v>
      </c>
      <c r="B53" s="99">
        <v>0</v>
      </c>
      <c r="C53" s="99">
        <v>0</v>
      </c>
      <c r="D53" s="99">
        <v>0</v>
      </c>
      <c r="E53" s="99">
        <v>0</v>
      </c>
      <c r="F53" s="99">
        <v>0</v>
      </c>
      <c r="G53" s="99">
        <v>0</v>
      </c>
      <c r="H53" s="99">
        <v>0</v>
      </c>
      <c r="I53" s="99">
        <v>0</v>
      </c>
      <c r="J53" s="99">
        <v>0</v>
      </c>
      <c r="K53" s="99">
        <v>0</v>
      </c>
      <c r="L53" s="99">
        <v>0</v>
      </c>
      <c r="M53" s="344">
        <v>0</v>
      </c>
      <c r="N53" s="96">
        <v>0</v>
      </c>
    </row>
    <row r="54" spans="1:31" s="15" customFormat="1" ht="12.75" x14ac:dyDescent="0.2">
      <c r="A54" s="39" t="s">
        <v>142</v>
      </c>
      <c r="B54" s="38"/>
      <c r="C54" s="37"/>
      <c r="D54" s="37"/>
      <c r="E54" s="37"/>
      <c r="F54" s="37"/>
      <c r="G54" s="37"/>
      <c r="H54" s="37"/>
      <c r="I54" s="37"/>
      <c r="J54" s="37"/>
      <c r="K54" s="37"/>
      <c r="L54" s="37"/>
      <c r="M54" s="37"/>
      <c r="N54" s="51"/>
    </row>
    <row r="55" spans="1:31" x14ac:dyDescent="0.2">
      <c r="A55" s="36" t="s">
        <v>158</v>
      </c>
      <c r="B55" s="35">
        <f>B4</f>
        <v>15</v>
      </c>
      <c r="C55" s="35">
        <f t="shared" ref="C55:M55" si="18">B55</f>
        <v>15</v>
      </c>
      <c r="D55" s="35">
        <f t="shared" si="18"/>
        <v>15</v>
      </c>
      <c r="E55" s="35">
        <f t="shared" si="18"/>
        <v>15</v>
      </c>
      <c r="F55" s="35">
        <f t="shared" si="18"/>
        <v>15</v>
      </c>
      <c r="G55" s="35">
        <f t="shared" si="18"/>
        <v>15</v>
      </c>
      <c r="H55" s="35">
        <f t="shared" si="18"/>
        <v>15</v>
      </c>
      <c r="I55" s="35">
        <f t="shared" si="18"/>
        <v>15</v>
      </c>
      <c r="J55" s="35">
        <f t="shared" si="18"/>
        <v>15</v>
      </c>
      <c r="K55" s="35">
        <f t="shared" si="18"/>
        <v>15</v>
      </c>
      <c r="L55" s="35">
        <f t="shared" si="18"/>
        <v>15</v>
      </c>
      <c r="M55" s="339">
        <f t="shared" si="18"/>
        <v>15</v>
      </c>
      <c r="N55" s="115">
        <f>$B$85</f>
        <v>15</v>
      </c>
    </row>
    <row r="56" spans="1:31" x14ac:dyDescent="0.2">
      <c r="A56" s="34" t="s">
        <v>159</v>
      </c>
      <c r="B56" s="33">
        <f t="shared" ref="B56:M56" si="19">ROUNDUP(IF(B$13="Deploy",MAX((B$79/100)*$B86,$B86),(B$79/100)*$B86),0)</f>
        <v>15</v>
      </c>
      <c r="C56" s="33">
        <f t="shared" si="19"/>
        <v>15</v>
      </c>
      <c r="D56" s="33">
        <f t="shared" si="19"/>
        <v>14</v>
      </c>
      <c r="E56" s="33">
        <f t="shared" si="19"/>
        <v>14</v>
      </c>
      <c r="F56" s="33">
        <f t="shared" si="19"/>
        <v>13</v>
      </c>
      <c r="G56" s="33">
        <f t="shared" si="19"/>
        <v>15</v>
      </c>
      <c r="H56" s="33">
        <f t="shared" si="19"/>
        <v>15</v>
      </c>
      <c r="I56" s="33">
        <f t="shared" si="19"/>
        <v>15</v>
      </c>
      <c r="J56" s="33">
        <f t="shared" si="19"/>
        <v>14</v>
      </c>
      <c r="K56" s="33">
        <f t="shared" si="19"/>
        <v>14</v>
      </c>
      <c r="L56" s="33">
        <f t="shared" si="19"/>
        <v>13</v>
      </c>
      <c r="M56" s="125">
        <f t="shared" si="19"/>
        <v>12</v>
      </c>
      <c r="N56" s="33">
        <f>IF(B76&lt;80,12,IF(AND(B76&gt;=80,B76&lt;90),14,$B$86))</f>
        <v>15</v>
      </c>
    </row>
    <row r="57" spans="1:31" x14ac:dyDescent="0.2">
      <c r="A57" s="34" t="s">
        <v>160</v>
      </c>
      <c r="B57" s="33">
        <f t="shared" ref="B57:M57" si="20">ROUNDUP(IF(B$13="Deploy",MAX((B$79/100)*$B87,$B87),(B$79/100)*$B87),0)</f>
        <v>5</v>
      </c>
      <c r="C57" s="33">
        <f t="shared" si="20"/>
        <v>5</v>
      </c>
      <c r="D57" s="33">
        <f t="shared" si="20"/>
        <v>5</v>
      </c>
      <c r="E57" s="33">
        <f t="shared" si="20"/>
        <v>5</v>
      </c>
      <c r="F57" s="33">
        <f t="shared" si="20"/>
        <v>5</v>
      </c>
      <c r="G57" s="33">
        <f t="shared" si="20"/>
        <v>5</v>
      </c>
      <c r="H57" s="33">
        <f t="shared" si="20"/>
        <v>5</v>
      </c>
      <c r="I57" s="33">
        <f t="shared" si="20"/>
        <v>5</v>
      </c>
      <c r="J57" s="33">
        <f t="shared" si="20"/>
        <v>5</v>
      </c>
      <c r="K57" s="33">
        <f t="shared" si="20"/>
        <v>5</v>
      </c>
      <c r="L57" s="33">
        <f t="shared" si="20"/>
        <v>5</v>
      </c>
      <c r="M57" s="125">
        <f t="shared" si="20"/>
        <v>4</v>
      </c>
      <c r="N57" s="33">
        <f>ROUNDUP(IF(N$13="Deploy",MAX((N$79/100)*$B87,$B87),(N$79/100)*$B87),0)</f>
        <v>2</v>
      </c>
    </row>
    <row r="58" spans="1:31" x14ac:dyDescent="0.2">
      <c r="A58" s="34" t="s">
        <v>161</v>
      </c>
      <c r="B58" s="33">
        <f t="shared" ref="B58:M58" si="21">ROUNDUP(IF(B$13="Deploy",MAX((B$79/100)*$B88,$B88),(B$79/100)*$B88),0)</f>
        <v>7</v>
      </c>
      <c r="C58" s="33">
        <f t="shared" si="21"/>
        <v>7</v>
      </c>
      <c r="D58" s="33">
        <f t="shared" si="21"/>
        <v>7</v>
      </c>
      <c r="E58" s="33">
        <f t="shared" si="21"/>
        <v>7</v>
      </c>
      <c r="F58" s="33">
        <f t="shared" si="21"/>
        <v>6</v>
      </c>
      <c r="G58" s="33">
        <f t="shared" si="21"/>
        <v>7</v>
      </c>
      <c r="H58" s="33">
        <f t="shared" si="21"/>
        <v>7</v>
      </c>
      <c r="I58" s="33">
        <f t="shared" si="21"/>
        <v>7</v>
      </c>
      <c r="J58" s="33">
        <f t="shared" si="21"/>
        <v>7</v>
      </c>
      <c r="K58" s="33">
        <f t="shared" si="21"/>
        <v>7</v>
      </c>
      <c r="L58" s="33">
        <f t="shared" si="21"/>
        <v>6</v>
      </c>
      <c r="M58" s="125">
        <f t="shared" si="21"/>
        <v>6</v>
      </c>
      <c r="N58" s="33">
        <f>ROUNDUP(IF(N$13="Deploy",MAX((N$79/100)*$B88,$B88),(N$79/100)*$B88),0)</f>
        <v>3</v>
      </c>
    </row>
    <row r="59" spans="1:31" s="21" customFormat="1" x14ac:dyDescent="0.2">
      <c r="A59" s="34" t="s">
        <v>162</v>
      </c>
      <c r="B59" s="33">
        <f t="shared" ref="B59:M59" si="22">ROUNDUP(IF(B$13="Deploy",MAX((B$79/100)*$B89,$B89),(B$79/100)*$B89),0)</f>
        <v>12</v>
      </c>
      <c r="C59" s="33">
        <f t="shared" si="22"/>
        <v>12</v>
      </c>
      <c r="D59" s="33">
        <f t="shared" si="22"/>
        <v>12</v>
      </c>
      <c r="E59" s="33">
        <f t="shared" si="22"/>
        <v>12</v>
      </c>
      <c r="F59" s="33">
        <f t="shared" si="22"/>
        <v>10</v>
      </c>
      <c r="G59" s="33">
        <f t="shared" si="22"/>
        <v>12</v>
      </c>
      <c r="H59" s="33">
        <f t="shared" si="22"/>
        <v>12</v>
      </c>
      <c r="I59" s="33">
        <f t="shared" si="22"/>
        <v>12</v>
      </c>
      <c r="J59" s="33">
        <f t="shared" si="22"/>
        <v>12</v>
      </c>
      <c r="K59" s="33">
        <f t="shared" si="22"/>
        <v>12</v>
      </c>
      <c r="L59" s="33">
        <f t="shared" si="22"/>
        <v>10</v>
      </c>
      <c r="M59" s="125">
        <f t="shared" si="22"/>
        <v>10</v>
      </c>
      <c r="N59" s="33">
        <f>ROUNDUP(IF(N$13="Deploy",MAX((N$79/100)*$B89,$B89),(N$79/100)*$B89),0)</f>
        <v>5</v>
      </c>
    </row>
    <row r="60" spans="1:31" x14ac:dyDescent="0.2">
      <c r="A60" s="34" t="s">
        <v>163</v>
      </c>
      <c r="B60" s="33">
        <f t="shared" ref="B60:M60" si="23">ROUNDUP(IF(B$13="Deploy",MAX((B$79/100)*$B90,$B90),(B$79/100)*$B90),0)</f>
        <v>15</v>
      </c>
      <c r="C60" s="33">
        <f t="shared" si="23"/>
        <v>15</v>
      </c>
      <c r="D60" s="33">
        <f t="shared" si="23"/>
        <v>14</v>
      </c>
      <c r="E60" s="33">
        <f t="shared" si="23"/>
        <v>14</v>
      </c>
      <c r="F60" s="33">
        <f t="shared" si="23"/>
        <v>13</v>
      </c>
      <c r="G60" s="33">
        <f t="shared" si="23"/>
        <v>15</v>
      </c>
      <c r="H60" s="33">
        <f t="shared" si="23"/>
        <v>15</v>
      </c>
      <c r="I60" s="33">
        <f t="shared" si="23"/>
        <v>15</v>
      </c>
      <c r="J60" s="33">
        <f t="shared" si="23"/>
        <v>14</v>
      </c>
      <c r="K60" s="33">
        <f t="shared" si="23"/>
        <v>14</v>
      </c>
      <c r="L60" s="33">
        <f t="shared" si="23"/>
        <v>13</v>
      </c>
      <c r="M60" s="125">
        <f t="shared" si="23"/>
        <v>12</v>
      </c>
      <c r="N60" s="33">
        <f>ROUNDUP(IF(N$13="Deploy",MAX((N$79/100)*$B90,$B90),(N$79/100)*$B90),0)</f>
        <v>6</v>
      </c>
    </row>
    <row r="61" spans="1:31" x14ac:dyDescent="0.2">
      <c r="A61" s="34" t="s">
        <v>164</v>
      </c>
      <c r="B61" s="33">
        <f t="shared" ref="B61:M61" si="24">ROUNDUP(IF(B$13="Deploy",MAX((B$79/100)*$B91,$B91),(B$79/100)*$B91),0)</f>
        <v>12</v>
      </c>
      <c r="C61" s="33">
        <f t="shared" si="24"/>
        <v>12</v>
      </c>
      <c r="D61" s="33">
        <f t="shared" si="24"/>
        <v>12</v>
      </c>
      <c r="E61" s="33">
        <f t="shared" si="24"/>
        <v>12</v>
      </c>
      <c r="F61" s="33">
        <f t="shared" si="24"/>
        <v>10</v>
      </c>
      <c r="G61" s="33">
        <f t="shared" si="24"/>
        <v>12</v>
      </c>
      <c r="H61" s="33">
        <f t="shared" si="24"/>
        <v>12</v>
      </c>
      <c r="I61" s="33">
        <f t="shared" si="24"/>
        <v>12</v>
      </c>
      <c r="J61" s="33">
        <f t="shared" si="24"/>
        <v>12</v>
      </c>
      <c r="K61" s="33">
        <f t="shared" si="24"/>
        <v>12</v>
      </c>
      <c r="L61" s="33">
        <f t="shared" si="24"/>
        <v>10</v>
      </c>
      <c r="M61" s="125">
        <f t="shared" si="24"/>
        <v>10</v>
      </c>
      <c r="N61" s="33">
        <v>0</v>
      </c>
    </row>
    <row r="62" spans="1:31" x14ac:dyDescent="0.2">
      <c r="A62" s="34" t="s">
        <v>165</v>
      </c>
      <c r="B62" s="33">
        <f t="shared" ref="B62:M62" si="25">ROUNDUP(IF(B$13="Deploy",MAX((B$79/100)*$B92,$B92),(B$79/100)*$B92),0)</f>
        <v>3</v>
      </c>
      <c r="C62" s="33">
        <f t="shared" si="25"/>
        <v>3</v>
      </c>
      <c r="D62" s="33">
        <f t="shared" si="25"/>
        <v>3</v>
      </c>
      <c r="E62" s="33">
        <f t="shared" si="25"/>
        <v>3</v>
      </c>
      <c r="F62" s="33">
        <f t="shared" si="25"/>
        <v>3</v>
      </c>
      <c r="G62" s="33">
        <f t="shared" si="25"/>
        <v>3</v>
      </c>
      <c r="H62" s="33">
        <f t="shared" si="25"/>
        <v>3</v>
      </c>
      <c r="I62" s="33">
        <f t="shared" si="25"/>
        <v>3</v>
      </c>
      <c r="J62" s="33">
        <f t="shared" si="25"/>
        <v>3</v>
      </c>
      <c r="K62" s="33">
        <f t="shared" si="25"/>
        <v>3</v>
      </c>
      <c r="L62" s="33">
        <f t="shared" si="25"/>
        <v>3</v>
      </c>
      <c r="M62" s="125">
        <f t="shared" si="25"/>
        <v>3</v>
      </c>
      <c r="N62" s="33">
        <v>0</v>
      </c>
    </row>
    <row r="63" spans="1:31" x14ac:dyDescent="0.2">
      <c r="A63" s="34" t="s">
        <v>166</v>
      </c>
      <c r="B63" s="33">
        <f t="shared" ref="B63:M63" si="26">ROUNDUP(IF(B$13="Deploy",MAX((B$79/100)*$B93,$B93),(B$79/100)*$B93),0)</f>
        <v>3</v>
      </c>
      <c r="C63" s="33">
        <f t="shared" si="26"/>
        <v>3</v>
      </c>
      <c r="D63" s="33">
        <f t="shared" si="26"/>
        <v>3</v>
      </c>
      <c r="E63" s="33">
        <f t="shared" si="26"/>
        <v>3</v>
      </c>
      <c r="F63" s="33">
        <f t="shared" si="26"/>
        <v>3</v>
      </c>
      <c r="G63" s="33">
        <f t="shared" si="26"/>
        <v>3</v>
      </c>
      <c r="H63" s="33">
        <f t="shared" si="26"/>
        <v>3</v>
      </c>
      <c r="I63" s="33">
        <f t="shared" si="26"/>
        <v>3</v>
      </c>
      <c r="J63" s="33">
        <f t="shared" si="26"/>
        <v>3</v>
      </c>
      <c r="K63" s="33">
        <f t="shared" si="26"/>
        <v>3</v>
      </c>
      <c r="L63" s="33">
        <f t="shared" si="26"/>
        <v>3</v>
      </c>
      <c r="M63" s="125">
        <f t="shared" si="26"/>
        <v>3</v>
      </c>
      <c r="N63" s="33">
        <v>0</v>
      </c>
    </row>
    <row r="64" spans="1:31" x14ac:dyDescent="0.2">
      <c r="A64" s="34" t="str">
        <f>A94</f>
        <v>Required Skilled Crews</v>
      </c>
      <c r="B64" s="33">
        <f t="shared" ref="B64:M64" si="27">ROUNDUP(IF(B$13="Deploy",MAX((B$79/100)*$B94,$B94),(B$79/100)*$B94),0)</f>
        <v>12</v>
      </c>
      <c r="C64" s="33">
        <f t="shared" si="27"/>
        <v>12</v>
      </c>
      <c r="D64" s="33">
        <f t="shared" si="27"/>
        <v>12</v>
      </c>
      <c r="E64" s="33">
        <f t="shared" si="27"/>
        <v>12</v>
      </c>
      <c r="F64" s="33">
        <f t="shared" si="27"/>
        <v>10</v>
      </c>
      <c r="G64" s="33">
        <f t="shared" si="27"/>
        <v>12</v>
      </c>
      <c r="H64" s="33">
        <f t="shared" si="27"/>
        <v>12</v>
      </c>
      <c r="I64" s="33">
        <f t="shared" si="27"/>
        <v>12</v>
      </c>
      <c r="J64" s="33">
        <f t="shared" si="27"/>
        <v>12</v>
      </c>
      <c r="K64" s="33">
        <f t="shared" si="27"/>
        <v>12</v>
      </c>
      <c r="L64" s="33">
        <f t="shared" si="27"/>
        <v>10</v>
      </c>
      <c r="M64" s="125">
        <f t="shared" si="27"/>
        <v>10</v>
      </c>
      <c r="N64" s="33">
        <f>ROUNDUP(IF(N$13="Deploy",MAX((N$79/100)*$B94,$B94),(N$79/100)*$B94),0)</f>
        <v>5</v>
      </c>
    </row>
    <row r="65" spans="1:29" ht="12.75" x14ac:dyDescent="0.2">
      <c r="A65" s="265" t="s">
        <v>143</v>
      </c>
      <c r="B65" s="287"/>
      <c r="C65" s="288"/>
      <c r="D65" s="288"/>
      <c r="E65" s="288"/>
      <c r="F65" s="288"/>
      <c r="G65" s="289"/>
      <c r="H65" s="289"/>
      <c r="I65" s="289"/>
      <c r="J65" s="289"/>
      <c r="K65" s="289"/>
      <c r="L65" s="289"/>
      <c r="M65" s="289"/>
      <c r="N65" s="352"/>
    </row>
    <row r="66" spans="1:29" x14ac:dyDescent="0.2">
      <c r="A66" s="51" t="s">
        <v>144</v>
      </c>
      <c r="B66" s="294">
        <v>0.95</v>
      </c>
      <c r="C66" s="294">
        <v>0.95</v>
      </c>
      <c r="D66" s="294">
        <v>0.95</v>
      </c>
      <c r="E66" s="294">
        <v>0.95</v>
      </c>
      <c r="F66" s="294">
        <v>0.95</v>
      </c>
      <c r="G66" s="294">
        <v>0.95</v>
      </c>
      <c r="H66" s="294">
        <v>0.95</v>
      </c>
      <c r="I66" s="294">
        <v>0.95</v>
      </c>
      <c r="J66" s="294">
        <v>0.95</v>
      </c>
      <c r="K66" s="294">
        <v>0.95</v>
      </c>
      <c r="L66" s="294">
        <v>0.95</v>
      </c>
      <c r="M66" s="340">
        <v>0.95</v>
      </c>
      <c r="N66" s="296">
        <v>0.95</v>
      </c>
    </row>
    <row r="67" spans="1:29" x14ac:dyDescent="0.2">
      <c r="A67" s="51" t="s">
        <v>145</v>
      </c>
      <c r="B67" s="296">
        <v>0.92</v>
      </c>
      <c r="C67" s="296">
        <v>0.92</v>
      </c>
      <c r="D67" s="296">
        <v>0.92</v>
      </c>
      <c r="E67" s="296">
        <v>0.92</v>
      </c>
      <c r="F67" s="296">
        <v>0.92</v>
      </c>
      <c r="G67" s="296">
        <v>0.92</v>
      </c>
      <c r="H67" s="296">
        <v>0.92</v>
      </c>
      <c r="I67" s="296">
        <v>0.92</v>
      </c>
      <c r="J67" s="296">
        <v>0.92</v>
      </c>
      <c r="K67" s="296">
        <v>0.92</v>
      </c>
      <c r="L67" s="296">
        <v>0.92</v>
      </c>
      <c r="M67" s="341">
        <v>0.92</v>
      </c>
      <c r="N67" s="296">
        <v>0.92</v>
      </c>
    </row>
    <row r="68" spans="1:29" x14ac:dyDescent="0.2">
      <c r="A68" s="51" t="s">
        <v>146</v>
      </c>
      <c r="B68" s="296">
        <v>0.75</v>
      </c>
      <c r="C68" s="296">
        <v>0.75</v>
      </c>
      <c r="D68" s="296">
        <v>0.75</v>
      </c>
      <c r="E68" s="296">
        <v>0.75</v>
      </c>
      <c r="F68" s="296">
        <v>0.75</v>
      </c>
      <c r="G68" s="296">
        <v>0.75</v>
      </c>
      <c r="H68" s="296">
        <v>0.75</v>
      </c>
      <c r="I68" s="296">
        <v>0.75</v>
      </c>
      <c r="J68" s="296">
        <v>0.75</v>
      </c>
      <c r="K68" s="296">
        <v>0.75</v>
      </c>
      <c r="L68" s="296">
        <v>0.75</v>
      </c>
      <c r="M68" s="341">
        <v>0.75</v>
      </c>
      <c r="N68" s="296">
        <v>0.75</v>
      </c>
    </row>
    <row r="69" spans="1:29" x14ac:dyDescent="0.2">
      <c r="N69" s="20"/>
    </row>
    <row r="70" spans="1:29" x14ac:dyDescent="0.2">
      <c r="B70" s="15"/>
      <c r="C70" s="15"/>
    </row>
    <row r="71" spans="1:29" x14ac:dyDescent="0.2">
      <c r="B71" s="15"/>
      <c r="C71" s="15"/>
    </row>
    <row r="72" spans="1:29" ht="12.75" thickBot="1" x14ac:dyDescent="0.25">
      <c r="A72" s="32"/>
      <c r="N72" s="21"/>
    </row>
    <row r="73" spans="1:29" ht="13.5" thickBot="1" x14ac:dyDescent="0.25">
      <c r="A73" s="409" t="s">
        <v>147</v>
      </c>
      <c r="B73" s="410"/>
      <c r="C73" s="410"/>
      <c r="D73" s="410"/>
      <c r="E73" s="410"/>
      <c r="F73" s="410"/>
      <c r="G73" s="410"/>
      <c r="H73" s="410"/>
      <c r="I73" s="410"/>
      <c r="J73" s="410"/>
      <c r="K73" s="410"/>
      <c r="L73" s="410"/>
      <c r="M73" s="410"/>
      <c r="N73" s="411"/>
      <c r="AC73" s="133"/>
    </row>
    <row r="74" spans="1:29" x14ac:dyDescent="0.2">
      <c r="A74" s="29" t="s">
        <v>148</v>
      </c>
      <c r="B74" s="28">
        <f t="shared" ref="B74:M74" si="28">MIN(100,B76+$B$80)</f>
        <v>100</v>
      </c>
      <c r="C74" s="28">
        <f t="shared" si="28"/>
        <v>100</v>
      </c>
      <c r="D74" s="28">
        <f t="shared" si="28"/>
        <v>99.65352133915421</v>
      </c>
      <c r="E74" s="28">
        <f t="shared" si="28"/>
        <v>99.65352133915421</v>
      </c>
      <c r="F74" s="28">
        <f t="shared" si="28"/>
        <v>88.65352133915421</v>
      </c>
      <c r="G74" s="28">
        <f t="shared" si="28"/>
        <v>100</v>
      </c>
      <c r="H74" s="28">
        <f t="shared" si="28"/>
        <v>100</v>
      </c>
      <c r="I74" s="28">
        <f t="shared" si="28"/>
        <v>100</v>
      </c>
      <c r="J74" s="28">
        <f t="shared" si="28"/>
        <v>100</v>
      </c>
      <c r="K74" s="28">
        <f t="shared" si="28"/>
        <v>99.65352133915421</v>
      </c>
      <c r="L74" s="28">
        <f t="shared" si="28"/>
        <v>88.65352133915421</v>
      </c>
      <c r="M74" s="149">
        <f t="shared" si="28"/>
        <v>87.65352133915421</v>
      </c>
      <c r="N74" s="152">
        <v>60.803436023597357</v>
      </c>
    </row>
    <row r="75" spans="1:29" x14ac:dyDescent="0.2">
      <c r="A75" s="29" t="s">
        <v>149</v>
      </c>
      <c r="B75" s="28">
        <f t="shared" ref="B75:M75" si="29">MIN(100,B76+$B$81)</f>
        <v>100</v>
      </c>
      <c r="C75" s="28">
        <f t="shared" si="29"/>
        <v>100</v>
      </c>
      <c r="D75" s="28">
        <f t="shared" si="29"/>
        <v>95.826760669577112</v>
      </c>
      <c r="E75" s="28">
        <f t="shared" si="29"/>
        <v>95.826760669577112</v>
      </c>
      <c r="F75" s="28">
        <f t="shared" si="29"/>
        <v>84.826760669577112</v>
      </c>
      <c r="G75" s="28">
        <f t="shared" si="29"/>
        <v>100</v>
      </c>
      <c r="H75" s="28">
        <f t="shared" si="29"/>
        <v>100</v>
      </c>
      <c r="I75" s="28">
        <f t="shared" si="29"/>
        <v>100</v>
      </c>
      <c r="J75" s="28">
        <f t="shared" si="29"/>
        <v>96.826760669577112</v>
      </c>
      <c r="K75" s="28">
        <f t="shared" si="29"/>
        <v>95.826760669577112</v>
      </c>
      <c r="L75" s="28">
        <f t="shared" si="29"/>
        <v>84.826760669577112</v>
      </c>
      <c r="M75" s="149">
        <f t="shared" si="29"/>
        <v>83.826760669577112</v>
      </c>
      <c r="N75" s="27">
        <v>48.901718011798678</v>
      </c>
    </row>
    <row r="76" spans="1:29" x14ac:dyDescent="0.2">
      <c r="A76" s="29" t="s">
        <v>150</v>
      </c>
      <c r="B76" s="134">
        <v>100</v>
      </c>
      <c r="C76" s="134">
        <v>100</v>
      </c>
      <c r="D76" s="134">
        <v>92</v>
      </c>
      <c r="E76" s="134">
        <v>92</v>
      </c>
      <c r="F76" s="134">
        <v>81</v>
      </c>
      <c r="G76" s="134">
        <v>100</v>
      </c>
      <c r="H76" s="134">
        <v>100</v>
      </c>
      <c r="I76" s="134">
        <v>100</v>
      </c>
      <c r="J76" s="134">
        <v>93</v>
      </c>
      <c r="K76" s="134">
        <v>92</v>
      </c>
      <c r="L76" s="134">
        <v>81</v>
      </c>
      <c r="M76" s="150">
        <v>80</v>
      </c>
      <c r="N76" s="135">
        <v>37</v>
      </c>
    </row>
    <row r="77" spans="1:29" x14ac:dyDescent="0.2">
      <c r="A77" s="29" t="s">
        <v>151</v>
      </c>
      <c r="B77" s="28">
        <f t="shared" ref="B77:M77" si="30">MIN(80,IF(B13="Deploy",80,MAX(0,B76-$B$81)))</f>
        <v>80</v>
      </c>
      <c r="C77" s="28">
        <f t="shared" si="30"/>
        <v>80</v>
      </c>
      <c r="D77" s="28">
        <f t="shared" si="30"/>
        <v>80</v>
      </c>
      <c r="E77" s="28">
        <f t="shared" si="30"/>
        <v>80</v>
      </c>
      <c r="F77" s="28">
        <f t="shared" si="30"/>
        <v>77.173239330422888</v>
      </c>
      <c r="G77" s="28">
        <f t="shared" si="30"/>
        <v>80</v>
      </c>
      <c r="H77" s="28">
        <f t="shared" si="30"/>
        <v>80</v>
      </c>
      <c r="I77" s="28">
        <f t="shared" si="30"/>
        <v>80</v>
      </c>
      <c r="J77" s="28">
        <f t="shared" si="30"/>
        <v>80</v>
      </c>
      <c r="K77" s="28">
        <f t="shared" si="30"/>
        <v>80</v>
      </c>
      <c r="L77" s="28">
        <f t="shared" si="30"/>
        <v>77.173239330422888</v>
      </c>
      <c r="M77" s="149">
        <f t="shared" si="30"/>
        <v>76.173239330422888</v>
      </c>
      <c r="N77" s="27">
        <v>25.098281988201322</v>
      </c>
    </row>
    <row r="78" spans="1:29" ht="12.75" thickBot="1" x14ac:dyDescent="0.25">
      <c r="A78" s="26" t="s">
        <v>152</v>
      </c>
      <c r="B78" s="25">
        <f t="shared" ref="B78:M78" si="31">MIN(60,IF(B14="Deploy",60,MAX(0,B76-$B$80)))</f>
        <v>60</v>
      </c>
      <c r="C78" s="25">
        <f t="shared" si="31"/>
        <v>60</v>
      </c>
      <c r="D78" s="25">
        <f t="shared" si="31"/>
        <v>60</v>
      </c>
      <c r="E78" s="25">
        <f t="shared" si="31"/>
        <v>60</v>
      </c>
      <c r="F78" s="25">
        <f t="shared" si="31"/>
        <v>60</v>
      </c>
      <c r="G78" s="25">
        <f t="shared" si="31"/>
        <v>60</v>
      </c>
      <c r="H78" s="25">
        <f t="shared" si="31"/>
        <v>60</v>
      </c>
      <c r="I78" s="25">
        <f t="shared" si="31"/>
        <v>60</v>
      </c>
      <c r="J78" s="25">
        <f t="shared" si="31"/>
        <v>60</v>
      </c>
      <c r="K78" s="25">
        <f t="shared" si="31"/>
        <v>60</v>
      </c>
      <c r="L78" s="25">
        <f t="shared" si="31"/>
        <v>60</v>
      </c>
      <c r="M78" s="151">
        <f t="shared" si="31"/>
        <v>60</v>
      </c>
      <c r="N78" s="24">
        <v>13.196563976402647</v>
      </c>
    </row>
    <row r="79" spans="1:29" ht="12.75" thickBot="1" x14ac:dyDescent="0.25">
      <c r="A79" s="164" t="s">
        <v>153</v>
      </c>
      <c r="B79" s="166">
        <v>100</v>
      </c>
      <c r="C79" s="166">
        <v>100</v>
      </c>
      <c r="D79" s="166">
        <v>92</v>
      </c>
      <c r="E79" s="166">
        <v>92</v>
      </c>
      <c r="F79" s="166">
        <v>81</v>
      </c>
      <c r="G79" s="166">
        <v>100</v>
      </c>
      <c r="H79" s="166">
        <v>100</v>
      </c>
      <c r="I79" s="166">
        <v>100</v>
      </c>
      <c r="J79" s="166">
        <v>93</v>
      </c>
      <c r="K79" s="166">
        <v>92</v>
      </c>
      <c r="L79" s="166">
        <v>81</v>
      </c>
      <c r="M79" s="167">
        <v>80</v>
      </c>
      <c r="N79" s="165">
        <v>37</v>
      </c>
      <c r="AC79" s="133"/>
    </row>
    <row r="80" spans="1:29" x14ac:dyDescent="0.2">
      <c r="A80" s="141" t="s">
        <v>154</v>
      </c>
      <c r="B80" s="138">
        <f t="array" ref="B80">SQRT(SUM(POWER(AVERAGE(B76:M76)-(B76:M76),2))/COUNT(B76:M76))*1</f>
        <v>7.6535213391542127</v>
      </c>
    </row>
    <row r="81" spans="1:21" s="2" customFormat="1" ht="12.75" thickBot="1" x14ac:dyDescent="0.25">
      <c r="A81" s="118" t="s">
        <v>155</v>
      </c>
      <c r="B81" s="140">
        <f>B80/2</f>
        <v>3.8267606695771064</v>
      </c>
      <c r="C81" s="1"/>
      <c r="D81" s="1"/>
      <c r="E81" s="1"/>
      <c r="F81" s="1"/>
      <c r="G81" s="1"/>
      <c r="H81" s="1"/>
      <c r="I81" s="1"/>
      <c r="J81" s="1"/>
      <c r="K81" s="1"/>
      <c r="L81" s="1"/>
      <c r="M81" s="1"/>
      <c r="N81" s="1"/>
    </row>
    <row r="82" spans="1:21" s="2" customFormat="1" ht="12.75" thickBot="1" x14ac:dyDescent="0.25">
      <c r="A82" s="15"/>
      <c r="B82" s="15"/>
      <c r="C82" s="15"/>
      <c r="D82" s="15"/>
      <c r="E82" s="15"/>
      <c r="F82" s="15"/>
      <c r="G82" s="15"/>
      <c r="H82" s="15"/>
      <c r="I82" s="15"/>
      <c r="J82" s="15"/>
      <c r="K82" s="15"/>
      <c r="L82" s="15"/>
      <c r="M82" s="15"/>
      <c r="N82" s="1"/>
    </row>
    <row r="83" spans="1:21" ht="13.5" thickBot="1" x14ac:dyDescent="0.25">
      <c r="A83" s="407" t="s">
        <v>156</v>
      </c>
      <c r="B83" s="408"/>
      <c r="C83" s="2"/>
      <c r="D83" s="2"/>
      <c r="E83" s="2"/>
      <c r="F83" s="2"/>
      <c r="G83" s="2"/>
      <c r="H83" s="2"/>
      <c r="I83" s="2"/>
      <c r="J83" s="2"/>
      <c r="K83" s="2"/>
      <c r="L83" s="2"/>
      <c r="M83" s="2"/>
      <c r="N83" s="5"/>
    </row>
    <row r="84" spans="1:21" ht="12.75" thickBot="1" x14ac:dyDescent="0.25">
      <c r="A84" s="415" t="s">
        <v>157</v>
      </c>
      <c r="B84" s="416"/>
      <c r="C84" s="2"/>
      <c r="D84" s="2"/>
      <c r="E84" s="2"/>
      <c r="F84" s="2"/>
      <c r="G84" s="2"/>
      <c r="H84" s="2"/>
      <c r="I84" s="2"/>
      <c r="J84" s="2"/>
      <c r="K84" s="2"/>
      <c r="L84" s="2"/>
      <c r="M84" s="2"/>
      <c r="N84" s="5"/>
    </row>
    <row r="85" spans="1:21" x14ac:dyDescent="0.2">
      <c r="A85" s="8" t="s">
        <v>158</v>
      </c>
      <c r="B85" s="14">
        <v>15</v>
      </c>
    </row>
    <row r="86" spans="1:21" x14ac:dyDescent="0.2">
      <c r="A86" s="6" t="s">
        <v>159</v>
      </c>
      <c r="B86" s="13">
        <v>15</v>
      </c>
    </row>
    <row r="87" spans="1:21" x14ac:dyDescent="0.2">
      <c r="A87" s="6" t="s">
        <v>160</v>
      </c>
      <c r="B87" s="12">
        <v>5</v>
      </c>
    </row>
    <row r="88" spans="1:21" x14ac:dyDescent="0.2">
      <c r="A88" s="6" t="s">
        <v>161</v>
      </c>
      <c r="B88" s="12">
        <v>7</v>
      </c>
    </row>
    <row r="89" spans="1:21" x14ac:dyDescent="0.2">
      <c r="A89" s="6" t="s">
        <v>162</v>
      </c>
      <c r="B89" s="12">
        <v>12</v>
      </c>
    </row>
    <row r="90" spans="1:21" x14ac:dyDescent="0.2">
      <c r="A90" s="6" t="s">
        <v>163</v>
      </c>
      <c r="B90" s="12">
        <v>15</v>
      </c>
    </row>
    <row r="91" spans="1:21" x14ac:dyDescent="0.2">
      <c r="A91" s="6" t="s">
        <v>164</v>
      </c>
      <c r="B91" s="12">
        <v>12</v>
      </c>
    </row>
    <row r="92" spans="1:21" s="2" customFormat="1" x14ac:dyDescent="0.2">
      <c r="A92" s="6" t="s">
        <v>165</v>
      </c>
      <c r="B92" s="12">
        <v>3</v>
      </c>
      <c r="C92" s="1"/>
      <c r="D92" s="1"/>
      <c r="E92" s="1"/>
      <c r="F92" s="1"/>
      <c r="G92" s="1"/>
      <c r="H92" s="1"/>
      <c r="I92" s="1"/>
      <c r="J92" s="1"/>
      <c r="K92" s="1"/>
      <c r="L92" s="1"/>
      <c r="M92" s="1"/>
      <c r="N92" s="1"/>
    </row>
    <row r="93" spans="1:21" x14ac:dyDescent="0.2">
      <c r="A93" s="6" t="s">
        <v>166</v>
      </c>
      <c r="B93" s="12">
        <v>3</v>
      </c>
    </row>
    <row r="94" spans="1:21" ht="12.75" thickBot="1" x14ac:dyDescent="0.25">
      <c r="A94" s="4" t="s">
        <v>167</v>
      </c>
      <c r="B94" s="11">
        <v>12</v>
      </c>
    </row>
    <row r="95" spans="1:21" ht="12.75" thickBot="1" x14ac:dyDescent="0.25"/>
    <row r="96" spans="1:21" ht="13.5" thickBot="1" x14ac:dyDescent="0.25">
      <c r="A96" s="407" t="s">
        <v>168</v>
      </c>
      <c r="B96" s="408"/>
      <c r="T96" s="2"/>
      <c r="U96" s="2"/>
    </row>
    <row r="97" spans="1:14" x14ac:dyDescent="0.2">
      <c r="A97" s="116" t="s">
        <v>169</v>
      </c>
      <c r="B97" s="117"/>
      <c r="C97" s="117"/>
      <c r="D97" s="117"/>
      <c r="E97" s="117"/>
      <c r="F97" s="117"/>
      <c r="G97" s="117"/>
      <c r="H97" s="117"/>
      <c r="I97" s="117"/>
      <c r="J97" s="117"/>
      <c r="K97" s="117"/>
      <c r="L97" s="117"/>
      <c r="M97" s="7"/>
      <c r="N97" s="7"/>
    </row>
    <row r="98" spans="1:14" ht="12.75" thickBot="1" x14ac:dyDescent="0.25">
      <c r="A98" s="118" t="s">
        <v>171</v>
      </c>
      <c r="B98" s="119" t="s">
        <v>170</v>
      </c>
      <c r="C98" s="119" t="s">
        <v>170</v>
      </c>
      <c r="D98" s="119"/>
      <c r="E98" s="119"/>
      <c r="F98" s="119"/>
      <c r="G98" s="119" t="s">
        <v>170</v>
      </c>
      <c r="H98" s="119" t="s">
        <v>170</v>
      </c>
      <c r="I98" s="119" t="s">
        <v>170</v>
      </c>
      <c r="J98" s="119"/>
      <c r="K98" s="119"/>
      <c r="L98" s="119"/>
      <c r="M98" s="3"/>
      <c r="N98" s="3"/>
    </row>
    <row r="99" spans="1:14" ht="12.75" thickBot="1" x14ac:dyDescent="0.25"/>
    <row r="100" spans="1:14" x14ac:dyDescent="0.2">
      <c r="A100" s="216" t="s">
        <v>172</v>
      </c>
      <c r="B100" s="400" t="s">
        <v>173</v>
      </c>
      <c r="C100" s="400"/>
      <c r="D100" s="401" t="s">
        <v>174</v>
      </c>
      <c r="E100" s="401"/>
      <c r="F100" s="402" t="s">
        <v>175</v>
      </c>
      <c r="G100" s="403"/>
      <c r="I100" s="217" t="s">
        <v>176</v>
      </c>
    </row>
    <row r="101" spans="1:14" x14ac:dyDescent="0.2">
      <c r="A101" s="181" t="s">
        <v>177</v>
      </c>
      <c r="B101" s="182"/>
      <c r="C101" s="182"/>
      <c r="D101" s="182"/>
      <c r="E101" s="182"/>
      <c r="F101" s="182"/>
      <c r="G101" s="183"/>
      <c r="I101" s="218" t="s">
        <v>44</v>
      </c>
    </row>
    <row r="102" spans="1:14" x14ac:dyDescent="0.2">
      <c r="A102" s="184" t="s">
        <v>178</v>
      </c>
      <c r="B102" s="185">
        <v>10</v>
      </c>
      <c r="C102" s="185">
        <v>10</v>
      </c>
      <c r="D102" s="186">
        <v>9</v>
      </c>
      <c r="E102" s="186">
        <v>7</v>
      </c>
      <c r="F102" s="187">
        <v>6</v>
      </c>
      <c r="G102" s="188">
        <v>0</v>
      </c>
    </row>
    <row r="103" spans="1:14" x14ac:dyDescent="0.2">
      <c r="A103" s="184" t="s">
        <v>179</v>
      </c>
      <c r="B103" s="185">
        <v>10</v>
      </c>
      <c r="C103" s="185">
        <v>8</v>
      </c>
      <c r="D103" s="186">
        <v>7</v>
      </c>
      <c r="E103" s="186">
        <v>5</v>
      </c>
      <c r="F103" s="187">
        <v>4</v>
      </c>
      <c r="G103" s="188">
        <v>0</v>
      </c>
    </row>
    <row r="104" spans="1:14" x14ac:dyDescent="0.2">
      <c r="A104" s="181" t="s">
        <v>126</v>
      </c>
      <c r="B104" s="189"/>
      <c r="C104" s="190"/>
      <c r="D104" s="190"/>
      <c r="E104" s="190"/>
      <c r="F104" s="190"/>
      <c r="G104" s="191"/>
    </row>
    <row r="105" spans="1:14" x14ac:dyDescent="0.2">
      <c r="A105" s="329" t="s">
        <v>180</v>
      </c>
      <c r="B105" s="192">
        <v>10</v>
      </c>
      <c r="C105" s="185">
        <v>6</v>
      </c>
      <c r="D105" s="186">
        <v>5</v>
      </c>
      <c r="E105" s="186">
        <v>5</v>
      </c>
      <c r="F105" s="187">
        <v>3</v>
      </c>
      <c r="G105" s="193">
        <v>0</v>
      </c>
    </row>
    <row r="106" spans="1:14" x14ac:dyDescent="0.2">
      <c r="A106" s="329" t="s">
        <v>181</v>
      </c>
      <c r="B106" s="185">
        <v>10</v>
      </c>
      <c r="C106" s="185">
        <v>1</v>
      </c>
      <c r="D106" s="186">
        <v>1</v>
      </c>
      <c r="E106" s="186">
        <v>1</v>
      </c>
      <c r="F106" s="187">
        <v>0</v>
      </c>
      <c r="G106" s="188">
        <v>0</v>
      </c>
    </row>
    <row r="107" spans="1:14" x14ac:dyDescent="0.2">
      <c r="A107" s="329" t="s">
        <v>182</v>
      </c>
      <c r="B107" s="185">
        <v>10</v>
      </c>
      <c r="C107" s="185">
        <v>3</v>
      </c>
      <c r="D107" s="186">
        <v>2</v>
      </c>
      <c r="E107" s="186"/>
      <c r="F107" s="187">
        <v>1</v>
      </c>
      <c r="G107" s="188">
        <v>0</v>
      </c>
    </row>
    <row r="108" spans="1:14" x14ac:dyDescent="0.2">
      <c r="A108" s="329" t="s">
        <v>183</v>
      </c>
      <c r="B108" s="185">
        <v>10</v>
      </c>
      <c r="C108" s="185">
        <v>6</v>
      </c>
      <c r="D108" s="186">
        <v>5</v>
      </c>
      <c r="E108" s="186">
        <v>3</v>
      </c>
      <c r="F108" s="187">
        <v>2</v>
      </c>
      <c r="G108" s="188">
        <v>0</v>
      </c>
    </row>
    <row r="109" spans="1:14" x14ac:dyDescent="0.2">
      <c r="A109" s="329" t="s">
        <v>184</v>
      </c>
      <c r="B109" s="185">
        <v>10</v>
      </c>
      <c r="C109" s="185">
        <v>6</v>
      </c>
      <c r="D109" s="186">
        <v>5</v>
      </c>
      <c r="E109" s="186">
        <v>5</v>
      </c>
      <c r="F109" s="187">
        <v>3</v>
      </c>
      <c r="G109" s="188">
        <v>0</v>
      </c>
    </row>
    <row r="110" spans="1:14" x14ac:dyDescent="0.2">
      <c r="A110" s="329" t="s">
        <v>185</v>
      </c>
      <c r="B110" s="185">
        <v>10</v>
      </c>
      <c r="C110" s="185">
        <v>6</v>
      </c>
      <c r="D110" s="186">
        <v>5</v>
      </c>
      <c r="E110" s="186">
        <v>5</v>
      </c>
      <c r="F110" s="187">
        <v>3</v>
      </c>
      <c r="G110" s="188">
        <v>0</v>
      </c>
    </row>
    <row r="111" spans="1:14" x14ac:dyDescent="0.2">
      <c r="A111" s="329" t="s">
        <v>186</v>
      </c>
      <c r="B111" s="185">
        <v>10</v>
      </c>
      <c r="C111" s="185">
        <v>8</v>
      </c>
      <c r="D111" s="186">
        <v>7</v>
      </c>
      <c r="E111" s="186">
        <v>2</v>
      </c>
      <c r="F111" s="187">
        <v>1</v>
      </c>
      <c r="G111" s="188">
        <v>0</v>
      </c>
    </row>
    <row r="112" spans="1:14" x14ac:dyDescent="0.2">
      <c r="A112" s="329" t="s">
        <v>187</v>
      </c>
      <c r="B112" s="185">
        <v>10</v>
      </c>
      <c r="C112" s="185">
        <v>6</v>
      </c>
      <c r="D112" s="186">
        <v>5</v>
      </c>
      <c r="E112" s="186">
        <v>4</v>
      </c>
      <c r="F112" s="187">
        <v>3</v>
      </c>
      <c r="G112" s="188">
        <v>0</v>
      </c>
    </row>
    <row r="113" spans="1:7" x14ac:dyDescent="0.2">
      <c r="A113" s="331" t="s">
        <v>188</v>
      </c>
      <c r="B113" s="185">
        <v>10</v>
      </c>
      <c r="C113" s="185">
        <v>8</v>
      </c>
      <c r="D113" s="186">
        <v>7</v>
      </c>
      <c r="E113" s="186">
        <v>2</v>
      </c>
      <c r="F113" s="187">
        <v>1</v>
      </c>
      <c r="G113" s="188">
        <v>0</v>
      </c>
    </row>
    <row r="114" spans="1:7" x14ac:dyDescent="0.2">
      <c r="A114" s="332" t="s">
        <v>189</v>
      </c>
      <c r="B114" s="185">
        <v>10</v>
      </c>
      <c r="C114" s="185">
        <v>8</v>
      </c>
      <c r="D114" s="186">
        <v>7</v>
      </c>
      <c r="E114" s="186">
        <v>6</v>
      </c>
      <c r="F114" s="187">
        <v>5</v>
      </c>
      <c r="G114" s="188">
        <v>0</v>
      </c>
    </row>
    <row r="115" spans="1:7" x14ac:dyDescent="0.2">
      <c r="A115" s="181" t="s">
        <v>137</v>
      </c>
      <c r="B115" s="189"/>
      <c r="C115" s="190"/>
      <c r="D115" s="190"/>
      <c r="E115" s="190"/>
      <c r="F115" s="190"/>
      <c r="G115" s="191"/>
    </row>
    <row r="116" spans="1:7" x14ac:dyDescent="0.2">
      <c r="A116" s="184" t="s">
        <v>138</v>
      </c>
      <c r="B116" s="185">
        <v>8</v>
      </c>
      <c r="C116" s="185">
        <v>8</v>
      </c>
      <c r="D116" s="186">
        <v>7</v>
      </c>
      <c r="E116" s="186">
        <v>4</v>
      </c>
      <c r="F116" s="187">
        <v>3</v>
      </c>
      <c r="G116" s="188">
        <v>0</v>
      </c>
    </row>
    <row r="117" spans="1:7" ht="12.75" thickBot="1" x14ac:dyDescent="0.25">
      <c r="A117" s="198" t="s">
        <v>139</v>
      </c>
      <c r="B117" s="199">
        <v>8</v>
      </c>
      <c r="C117" s="199">
        <v>6</v>
      </c>
      <c r="D117" s="200">
        <v>5</v>
      </c>
      <c r="E117" s="200">
        <v>3</v>
      </c>
      <c r="F117" s="201">
        <v>2</v>
      </c>
      <c r="G117" s="202">
        <v>0</v>
      </c>
    </row>
    <row r="122" spans="1:7" x14ac:dyDescent="0.2">
      <c r="A122" s="334" t="s">
        <v>192</v>
      </c>
      <c r="B122" s="334" t="s">
        <v>206</v>
      </c>
    </row>
    <row r="123" spans="1:7" x14ac:dyDescent="0.2">
      <c r="A123" s="335" t="s">
        <v>194</v>
      </c>
      <c r="B123" s="336">
        <f>HLOOKUP($B$122,'FA-18EF Mission System Summary'!$B$1:$F$12,2,FALSE)</f>
        <v>0.80779439855126378</v>
      </c>
    </row>
    <row r="124" spans="1:7" x14ac:dyDescent="0.2">
      <c r="A124" s="335" t="str">
        <f>A39</f>
        <v>Ready FA-18 E-F Advanced Threat Warning Mission Systems (C)</v>
      </c>
      <c r="B124" s="336">
        <f>HLOOKUP($B$122,'FA-18EF Mission System Summary'!$B$1:$F$12,3,FALSE)</f>
        <v>0.71771972910619897</v>
      </c>
    </row>
    <row r="125" spans="1:7" x14ac:dyDescent="0.2">
      <c r="A125" s="335" t="str">
        <f t="shared" ref="A125:A133" si="32">A40</f>
        <v>Ready FA-18 E-F HARM Support Mission Systems (D)</v>
      </c>
      <c r="B125" s="336">
        <f>HLOOKUP($B$122,'FA-18EF Mission System Summary'!$B$1:$F$12,4,FALSE)</f>
        <v>0.16610850636302746</v>
      </c>
    </row>
    <row r="126" spans="1:7" x14ac:dyDescent="0.2">
      <c r="A126" s="335" t="str">
        <f t="shared" si="32"/>
        <v>Ready FA-18 E-F Missile Launch Mission Systems (E)</v>
      </c>
      <c r="B126" s="336">
        <f>HLOOKUP($B$122,'FA-18EF Mission System Summary'!$B$1:$F$12,5,FALSE)</f>
        <v>0.41385725980501592</v>
      </c>
    </row>
    <row r="127" spans="1:7" x14ac:dyDescent="0.2">
      <c r="A127" s="335" t="str">
        <f t="shared" si="32"/>
        <v>Ready FA-18 E-F Survivability Mission Systems (F)</v>
      </c>
      <c r="B127" s="336">
        <f>HLOOKUP($B$122,'FA-18EF Mission System Summary'!$B$1:$F$12,6,FALSE)</f>
        <v>0.70566346654759227</v>
      </c>
    </row>
    <row r="128" spans="1:7" x14ac:dyDescent="0.2">
      <c r="A128" s="335" t="str">
        <f t="shared" si="32"/>
        <v>Ready FA-18 E-F Lethality Mission Systems (G)</v>
      </c>
      <c r="B128" s="336">
        <f>HLOOKUP($B$122,'FA-18EF Mission System Summary'!$B$1:$F$12,7,FALSE)</f>
        <v>0.71771972910619897</v>
      </c>
    </row>
    <row r="129" spans="1:2" x14ac:dyDescent="0.2">
      <c r="A129" s="335" t="str">
        <f t="shared" si="32"/>
        <v>Ready FA-18 E-F Combat Communications Mission Systems (H)</v>
      </c>
      <c r="B129" s="336">
        <f>HLOOKUP($B$122,'FA-18EF Mission System Summary'!$B$1:$F$12,8,FALSE)</f>
        <v>0.71771972910619897</v>
      </c>
    </row>
    <row r="130" spans="1:2" x14ac:dyDescent="0.2">
      <c r="A130" s="335" t="str">
        <f t="shared" si="32"/>
        <v>Ready FA-18 E-F Air to Air Refueling Mission Systems (I)</v>
      </c>
      <c r="B130" s="336">
        <f>HLOOKUP($B$122,'FA-18EF Mission System Summary'!$B$1:$F$12,9,FALSE)</f>
        <v>0.33117511349259504</v>
      </c>
    </row>
    <row r="131" spans="1:2" x14ac:dyDescent="0.2">
      <c r="A131" s="335" t="str">
        <f t="shared" si="32"/>
        <v>Ready FA-18 E-F Tactical Navigation Mission Systems (J)</v>
      </c>
      <c r="B131" s="336">
        <f>HLOOKUP($B$122,'FA-18EF Mission System Summary'!$B$1:$F$12,10,FALSE)</f>
        <v>0.71771972910619897</v>
      </c>
    </row>
    <row r="132" spans="1:2" x14ac:dyDescent="0.2">
      <c r="A132" s="335" t="str">
        <f t="shared" si="32"/>
        <v>Ready FA-18 E-F Shipboard Mission Systems (K)</v>
      </c>
      <c r="B132" s="336">
        <f>HLOOKUP($B$122,'FA-18EF Mission System Summary'!$B$1:$F$12,11,FALSE)</f>
        <v>0.33117511349259504</v>
      </c>
    </row>
    <row r="133" spans="1:2" x14ac:dyDescent="0.2">
      <c r="A133" s="335" t="str">
        <f t="shared" si="32"/>
        <v>Ready FA-18 E-F IMC Flight Mission Systems (L)</v>
      </c>
      <c r="B133" s="336">
        <f>HLOOKUP($B$122,'FA-18EF Mission System Summary'!$B$1:$F$12,12,FALSE)</f>
        <v>1</v>
      </c>
    </row>
  </sheetData>
  <mergeCells count="14">
    <mergeCell ref="B100:C100"/>
    <mergeCell ref="D100:E100"/>
    <mergeCell ref="F100:G100"/>
    <mergeCell ref="A1:G1"/>
    <mergeCell ref="K6:M6"/>
    <mergeCell ref="B16:C16"/>
    <mergeCell ref="D16:F16"/>
    <mergeCell ref="G16:I16"/>
    <mergeCell ref="K16:M16"/>
    <mergeCell ref="M1:P1"/>
    <mergeCell ref="A96:B96"/>
    <mergeCell ref="A73:N73"/>
    <mergeCell ref="A83:B83"/>
    <mergeCell ref="A84:B84"/>
  </mergeCells>
  <conditionalFormatting sqref="C105:C115">
    <cfRule type="cellIs" dxfId="32" priority="65" operator="equal">
      <formula>B105</formula>
    </cfRule>
  </conditionalFormatting>
  <conditionalFormatting sqref="D106:E115">
    <cfRule type="cellIs" dxfId="31" priority="68" operator="equal">
      <formula>C106</formula>
    </cfRule>
  </conditionalFormatting>
  <conditionalFormatting sqref="F106:F115">
    <cfRule type="cellIs" dxfId="30" priority="66" operator="equal">
      <formula>E106</formula>
    </cfRule>
    <cfRule type="cellIs" dxfId="29" priority="67" operator="equal">
      <formula>G106</formula>
    </cfRule>
  </conditionalFormatting>
  <conditionalFormatting sqref="C104">
    <cfRule type="cellIs" dxfId="28" priority="61" operator="equal">
      <formula>B104</formula>
    </cfRule>
  </conditionalFormatting>
  <conditionalFormatting sqref="D104:E104">
    <cfRule type="cellIs" dxfId="27" priority="64" operator="equal">
      <formula>C104</formula>
    </cfRule>
  </conditionalFormatting>
  <conditionalFormatting sqref="F104">
    <cfRule type="cellIs" dxfId="26" priority="62" operator="equal">
      <formula>E104</formula>
    </cfRule>
    <cfRule type="cellIs" dxfId="25" priority="63" operator="equal">
      <formula>G104</formula>
    </cfRule>
  </conditionalFormatting>
  <conditionalFormatting sqref="F102">
    <cfRule type="cellIs" dxfId="24" priority="59" operator="equal">
      <formula>E102</formula>
    </cfRule>
  </conditionalFormatting>
  <conditionalFormatting sqref="E102:E103">
    <cfRule type="cellIs" dxfId="23" priority="58" operator="equal">
      <formula>D102</formula>
    </cfRule>
  </conditionalFormatting>
  <conditionalFormatting sqref="F102">
    <cfRule type="cellIs" dxfId="22" priority="55" operator="equal">
      <formula>E102</formula>
    </cfRule>
  </conditionalFormatting>
  <conditionalFormatting sqref="C102">
    <cfRule type="cellIs" dxfId="21" priority="56" operator="equal">
      <formula>B102</formula>
    </cfRule>
  </conditionalFormatting>
  <conditionalFormatting sqref="E102:E103">
    <cfRule type="cellIs" dxfId="20" priority="54" operator="equal">
      <formula>D102</formula>
    </cfRule>
  </conditionalFormatting>
  <conditionalFormatting sqref="F102">
    <cfRule type="cellIs" dxfId="19" priority="53" operator="equal">
      <formula>E102</formula>
    </cfRule>
  </conditionalFormatting>
  <conditionalFormatting sqref="C102">
    <cfRule type="cellIs" dxfId="18" priority="52" operator="equal">
      <formula>B102</formula>
    </cfRule>
  </conditionalFormatting>
  <conditionalFormatting sqref="D102">
    <cfRule type="cellIs" dxfId="17" priority="51" operator="equal">
      <formula>C102</formula>
    </cfRule>
  </conditionalFormatting>
  <conditionalFormatting sqref="E102:E103">
    <cfRule type="cellIs" dxfId="16" priority="50" operator="equal">
      <formula>D102</formula>
    </cfRule>
  </conditionalFormatting>
  <conditionalFormatting sqref="C102:C103">
    <cfRule type="cellIs" dxfId="15" priority="48" operator="equal">
      <formula>B102</formula>
    </cfRule>
  </conditionalFormatting>
  <conditionalFormatting sqref="D102:E103">
    <cfRule type="cellIs" dxfId="14" priority="60" operator="equal">
      <formula>C102</formula>
    </cfRule>
  </conditionalFormatting>
  <conditionalFormatting sqref="F103">
    <cfRule type="cellIs" dxfId="13" priority="49" operator="equal">
      <formula>E103</formula>
    </cfRule>
    <cfRule type="cellIs" dxfId="12" priority="57" operator="equal">
      <formula>G103</formula>
    </cfRule>
  </conditionalFormatting>
  <conditionalFormatting sqref="D102">
    <cfRule type="cellIs" dxfId="11" priority="69" operator="equal">
      <formula>C102</formula>
    </cfRule>
  </conditionalFormatting>
  <conditionalFormatting sqref="C116:C117">
    <cfRule type="cellIs" dxfId="10" priority="44" operator="equal">
      <formula>B116</formula>
    </cfRule>
  </conditionalFormatting>
  <conditionalFormatting sqref="D116:D117">
    <cfRule type="cellIs" dxfId="9" priority="47" operator="equal">
      <formula>C116</formula>
    </cfRule>
  </conditionalFormatting>
  <conditionalFormatting sqref="D105:E105">
    <cfRule type="cellIs" dxfId="8" priority="38" operator="equal">
      <formula>C105</formula>
    </cfRule>
  </conditionalFormatting>
  <conditionalFormatting sqref="F105">
    <cfRule type="cellIs" dxfId="7" priority="39" operator="equal">
      <formula>G105</formula>
    </cfRule>
    <cfRule type="cellIs" dxfId="6" priority="80" operator="equal">
      <formula>E105</formula>
    </cfRule>
  </conditionalFormatting>
  <conditionalFormatting sqref="E116:E117">
    <cfRule type="cellIs" dxfId="5" priority="37" operator="equal">
      <formula>D116</formula>
    </cfRule>
  </conditionalFormatting>
  <conditionalFormatting sqref="F116:F117">
    <cfRule type="cellIs" dxfId="4" priority="35" operator="equal">
      <formula>E116</formula>
    </cfRule>
    <cfRule type="cellIs" dxfId="3" priority="36" operator="equal">
      <formula>G116</formula>
    </cfRule>
  </conditionalFormatting>
  <hyperlinks>
    <hyperlink ref="I100" location="'VFA (10E) FDNF (No ARS) DRRS'!A1" display="Top" xr:uid="{00000000-0004-0000-1400-000000000000}"/>
    <hyperlink ref="H2" location="'VFA (10E) FDNF (No ARS) DRRS'!A119" display="AMFOM" xr:uid="{00000000-0004-0000-1400-000001000000}"/>
    <hyperlink ref="I101" location="Inventory!A1" display="Inventory" xr:uid="{00000000-0004-0000-1400-000002000000}"/>
    <hyperlink ref="H1" location="Inventory!A1" display="Inventory" xr:uid="{00000000-0004-0000-1400-000003000000}"/>
  </hyperlinks>
  <printOptions horizontalCentered="1" verticalCentered="1"/>
  <pageMargins left="0.5" right="0.25" top="0.5" bottom="0.5" header="0.5" footer="0.5"/>
  <pageSetup scale="3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65"/>
  <sheetViews>
    <sheetView showGridLines="0" zoomScaleNormal="100" workbookViewId="0">
      <selection activeCell="P4" sqref="P4"/>
    </sheetView>
  </sheetViews>
  <sheetFormatPr defaultColWidth="9.140625" defaultRowHeight="15" x14ac:dyDescent="0.25"/>
  <cols>
    <col min="1" max="1" width="9.140625" style="207"/>
    <col min="2" max="2" width="12.42578125" style="207" bestFit="1" customWidth="1"/>
    <col min="3" max="3" width="76.5703125" style="207" bestFit="1" customWidth="1"/>
    <col min="4" max="6" width="5.7109375" style="207" customWidth="1"/>
    <col min="7" max="10" width="5.7109375" style="211" customWidth="1"/>
    <col min="11" max="11" width="5.7109375" style="207" customWidth="1"/>
    <col min="12" max="12" width="5.7109375" customWidth="1"/>
    <col min="13" max="19" width="5.7109375" style="207" customWidth="1"/>
    <col min="20" max="16384" width="9.140625" style="207"/>
  </cols>
  <sheetData>
    <row r="1" spans="1:19" ht="15.75" x14ac:dyDescent="0.25">
      <c r="A1" s="208" t="s">
        <v>45</v>
      </c>
      <c r="B1" s="378">
        <v>43983</v>
      </c>
      <c r="C1" s="379" t="s">
        <v>44</v>
      </c>
      <c r="D1" s="430" t="s">
        <v>220</v>
      </c>
      <c r="E1" s="430"/>
      <c r="F1" s="430"/>
      <c r="G1" s="430"/>
      <c r="H1" s="430"/>
      <c r="I1" s="430"/>
      <c r="J1" s="430"/>
      <c r="K1" s="430"/>
      <c r="L1" s="430"/>
      <c r="M1" s="430"/>
      <c r="N1" s="430"/>
      <c r="O1" s="430"/>
      <c r="P1" s="430"/>
      <c r="Q1" s="430"/>
      <c r="R1" s="430"/>
      <c r="S1" s="430"/>
    </row>
    <row r="2" spans="1:19" s="210" customFormat="1" ht="256.5" thickBot="1" x14ac:dyDescent="0.3">
      <c r="B2" s="209"/>
      <c r="C2" s="377" t="s">
        <v>221</v>
      </c>
      <c r="D2" s="381" t="s">
        <v>178</v>
      </c>
      <c r="E2" s="382" t="s">
        <v>179</v>
      </c>
      <c r="F2" s="381" t="s">
        <v>180</v>
      </c>
      <c r="G2" s="382" t="s">
        <v>181</v>
      </c>
      <c r="H2" s="381" t="s">
        <v>182</v>
      </c>
      <c r="I2" s="382" t="s">
        <v>222</v>
      </c>
      <c r="J2" s="381" t="s">
        <v>223</v>
      </c>
      <c r="K2" s="382" t="s">
        <v>185</v>
      </c>
      <c r="L2" s="381" t="s">
        <v>186</v>
      </c>
      <c r="M2" s="382" t="s">
        <v>187</v>
      </c>
      <c r="N2" s="381" t="s">
        <v>188</v>
      </c>
      <c r="O2" s="382" t="s">
        <v>189</v>
      </c>
      <c r="P2" s="381" t="s">
        <v>138</v>
      </c>
      <c r="Q2" s="382" t="s">
        <v>139</v>
      </c>
      <c r="R2" s="381" t="s">
        <v>190</v>
      </c>
      <c r="S2" s="382" t="s">
        <v>191</v>
      </c>
    </row>
    <row r="3" spans="1:19" s="373" customFormat="1" ht="17.45" customHeight="1" x14ac:dyDescent="0.2">
      <c r="A3" s="427" t="s">
        <v>224</v>
      </c>
      <c r="B3" s="383" t="s">
        <v>225</v>
      </c>
      <c r="C3" s="384" t="s">
        <v>226</v>
      </c>
      <c r="D3" s="385" t="s">
        <v>170</v>
      </c>
      <c r="E3" s="385" t="s">
        <v>170</v>
      </c>
      <c r="F3" s="385"/>
      <c r="G3" s="385"/>
      <c r="H3" s="385"/>
      <c r="I3" s="385"/>
      <c r="J3" s="385"/>
      <c r="K3" s="385"/>
      <c r="L3" s="385"/>
      <c r="M3" s="385"/>
      <c r="N3" s="385" t="s">
        <v>170</v>
      </c>
      <c r="O3" s="385" t="s">
        <v>170</v>
      </c>
      <c r="P3" s="385"/>
      <c r="Q3" s="385"/>
      <c r="R3" s="385"/>
      <c r="S3" s="386"/>
    </row>
    <row r="4" spans="1:19" s="373" customFormat="1" ht="17.45" customHeight="1" x14ac:dyDescent="0.2">
      <c r="A4" s="428"/>
      <c r="B4" s="387" t="s">
        <v>227</v>
      </c>
      <c r="C4" s="374" t="s">
        <v>228</v>
      </c>
      <c r="D4" s="376" t="s">
        <v>170</v>
      </c>
      <c r="E4" s="376" t="s">
        <v>170</v>
      </c>
      <c r="F4" s="376" t="s">
        <v>170</v>
      </c>
      <c r="G4" s="376"/>
      <c r="H4" s="376"/>
      <c r="I4" s="376"/>
      <c r="J4" s="376" t="s">
        <v>170</v>
      </c>
      <c r="K4" s="376" t="s">
        <v>170</v>
      </c>
      <c r="L4" s="376"/>
      <c r="M4" s="376" t="s">
        <v>170</v>
      </c>
      <c r="N4" s="376"/>
      <c r="O4" s="376" t="s">
        <v>170</v>
      </c>
      <c r="P4" s="376" t="s">
        <v>170</v>
      </c>
      <c r="Q4" s="376" t="s">
        <v>170</v>
      </c>
      <c r="R4" s="376"/>
      <c r="S4" s="388"/>
    </row>
    <row r="5" spans="1:19" s="373" customFormat="1" ht="17.45" customHeight="1" x14ac:dyDescent="0.2">
      <c r="A5" s="428"/>
      <c r="B5" s="389" t="s">
        <v>229</v>
      </c>
      <c r="C5" s="375" t="s">
        <v>230</v>
      </c>
      <c r="D5" s="376" t="s">
        <v>170</v>
      </c>
      <c r="E5" s="376" t="s">
        <v>170</v>
      </c>
      <c r="F5" s="376" t="s">
        <v>170</v>
      </c>
      <c r="G5" s="376"/>
      <c r="H5" s="376"/>
      <c r="I5" s="376"/>
      <c r="J5" s="376" t="s">
        <v>170</v>
      </c>
      <c r="K5" s="376" t="s">
        <v>170</v>
      </c>
      <c r="L5" s="376"/>
      <c r="M5" s="376" t="s">
        <v>170</v>
      </c>
      <c r="N5" s="376"/>
      <c r="O5" s="376" t="s">
        <v>170</v>
      </c>
      <c r="P5" s="376" t="s">
        <v>170</v>
      </c>
      <c r="Q5" s="376" t="s">
        <v>170</v>
      </c>
      <c r="R5" s="376"/>
      <c r="S5" s="388"/>
    </row>
    <row r="6" spans="1:19" s="373" customFormat="1" ht="17.45" customHeight="1" x14ac:dyDescent="0.2">
      <c r="A6" s="428"/>
      <c r="B6" s="387" t="s">
        <v>231</v>
      </c>
      <c r="C6" s="374" t="s">
        <v>232</v>
      </c>
      <c r="D6" s="376" t="s">
        <v>170</v>
      </c>
      <c r="E6" s="376" t="s">
        <v>170</v>
      </c>
      <c r="F6" s="376" t="s">
        <v>170</v>
      </c>
      <c r="G6" s="376"/>
      <c r="H6" s="376" t="s">
        <v>170</v>
      </c>
      <c r="I6" s="376" t="s">
        <v>170</v>
      </c>
      <c r="J6" s="376" t="s">
        <v>170</v>
      </c>
      <c r="K6" s="376" t="s">
        <v>170</v>
      </c>
      <c r="L6" s="376"/>
      <c r="M6" s="376" t="s">
        <v>170</v>
      </c>
      <c r="N6" s="376"/>
      <c r="O6" s="376" t="s">
        <v>170</v>
      </c>
      <c r="P6" s="376" t="s">
        <v>170</v>
      </c>
      <c r="Q6" s="376" t="s">
        <v>170</v>
      </c>
      <c r="R6" s="376"/>
      <c r="S6" s="388"/>
    </row>
    <row r="7" spans="1:19" s="373" customFormat="1" ht="17.45" customHeight="1" x14ac:dyDescent="0.2">
      <c r="A7" s="428"/>
      <c r="B7" s="387" t="s">
        <v>233</v>
      </c>
      <c r="C7" s="374" t="s">
        <v>234</v>
      </c>
      <c r="D7" s="376" t="s">
        <v>170</v>
      </c>
      <c r="E7" s="376" t="s">
        <v>170</v>
      </c>
      <c r="F7" s="376" t="s">
        <v>170</v>
      </c>
      <c r="G7" s="376" t="s">
        <v>170</v>
      </c>
      <c r="H7" s="376"/>
      <c r="I7" s="376" t="s">
        <v>170</v>
      </c>
      <c r="J7" s="376" t="s">
        <v>170</v>
      </c>
      <c r="K7" s="376" t="s">
        <v>170</v>
      </c>
      <c r="L7" s="376"/>
      <c r="M7" s="376" t="s">
        <v>170</v>
      </c>
      <c r="N7" s="376"/>
      <c r="O7" s="376" t="s">
        <v>170</v>
      </c>
      <c r="P7" s="376" t="s">
        <v>170</v>
      </c>
      <c r="Q7" s="376" t="s">
        <v>170</v>
      </c>
      <c r="R7" s="376"/>
      <c r="S7" s="388"/>
    </row>
    <row r="8" spans="1:19" s="373" customFormat="1" ht="17.45" customHeight="1" x14ac:dyDescent="0.2">
      <c r="A8" s="428"/>
      <c r="B8" s="389" t="s">
        <v>235</v>
      </c>
      <c r="C8" s="375" t="s">
        <v>236</v>
      </c>
      <c r="D8" s="376" t="s">
        <v>170</v>
      </c>
      <c r="E8" s="376" t="s">
        <v>170</v>
      </c>
      <c r="F8" s="376" t="s">
        <v>170</v>
      </c>
      <c r="G8" s="376"/>
      <c r="H8" s="376"/>
      <c r="I8" s="376" t="s">
        <v>170</v>
      </c>
      <c r="J8" s="376" t="s">
        <v>170</v>
      </c>
      <c r="K8" s="376" t="s">
        <v>170</v>
      </c>
      <c r="L8" s="376"/>
      <c r="M8" s="376" t="s">
        <v>170</v>
      </c>
      <c r="N8" s="376"/>
      <c r="O8" s="376" t="s">
        <v>170</v>
      </c>
      <c r="P8" s="376"/>
      <c r="Q8" s="376"/>
      <c r="R8" s="376"/>
      <c r="S8" s="388"/>
    </row>
    <row r="9" spans="1:19" s="373" customFormat="1" ht="17.45" customHeight="1" x14ac:dyDescent="0.2">
      <c r="A9" s="428"/>
      <c r="B9" s="387" t="s">
        <v>237</v>
      </c>
      <c r="C9" s="374" t="s">
        <v>238</v>
      </c>
      <c r="D9" s="376" t="s">
        <v>170</v>
      </c>
      <c r="E9" s="376" t="s">
        <v>170</v>
      </c>
      <c r="F9" s="376"/>
      <c r="G9" s="376"/>
      <c r="H9" s="376"/>
      <c r="I9" s="376" t="s">
        <v>170</v>
      </c>
      <c r="J9" s="376" t="s">
        <v>170</v>
      </c>
      <c r="K9" s="376" t="s">
        <v>170</v>
      </c>
      <c r="L9" s="376"/>
      <c r="M9" s="376" t="s">
        <v>170</v>
      </c>
      <c r="N9" s="376"/>
      <c r="O9" s="376" t="s">
        <v>170</v>
      </c>
      <c r="P9" s="376" t="s">
        <v>170</v>
      </c>
      <c r="Q9" s="376" t="s">
        <v>170</v>
      </c>
      <c r="R9" s="376"/>
      <c r="S9" s="388"/>
    </row>
    <row r="10" spans="1:19" s="373" customFormat="1" ht="17.45" customHeight="1" x14ac:dyDescent="0.2">
      <c r="A10" s="428"/>
      <c r="B10" s="389" t="s">
        <v>239</v>
      </c>
      <c r="C10" s="375" t="s">
        <v>240</v>
      </c>
      <c r="D10" s="376" t="s">
        <v>170</v>
      </c>
      <c r="E10" s="376" t="s">
        <v>170</v>
      </c>
      <c r="F10" s="376" t="s">
        <v>170</v>
      </c>
      <c r="G10" s="376"/>
      <c r="H10" s="376" t="s">
        <v>170</v>
      </c>
      <c r="I10" s="376" t="s">
        <v>170</v>
      </c>
      <c r="J10" s="376" t="s">
        <v>170</v>
      </c>
      <c r="K10" s="376" t="s">
        <v>170</v>
      </c>
      <c r="L10" s="376"/>
      <c r="M10" s="376" t="s">
        <v>170</v>
      </c>
      <c r="N10" s="376"/>
      <c r="O10" s="376" t="s">
        <v>170</v>
      </c>
      <c r="P10" s="376" t="s">
        <v>170</v>
      </c>
      <c r="Q10" s="376" t="s">
        <v>170</v>
      </c>
      <c r="R10" s="376"/>
      <c r="S10" s="388"/>
    </row>
    <row r="11" spans="1:19" s="373" customFormat="1" ht="17.45" customHeight="1" x14ac:dyDescent="0.2">
      <c r="A11" s="428"/>
      <c r="B11" s="389" t="s">
        <v>241</v>
      </c>
      <c r="C11" s="375" t="s">
        <v>242</v>
      </c>
      <c r="D11" s="376" t="s">
        <v>170</v>
      </c>
      <c r="E11" s="376" t="s">
        <v>170</v>
      </c>
      <c r="F11" s="376"/>
      <c r="G11" s="376"/>
      <c r="H11" s="376"/>
      <c r="I11" s="376"/>
      <c r="J11" s="376"/>
      <c r="K11" s="376"/>
      <c r="L11" s="376" t="s">
        <v>170</v>
      </c>
      <c r="M11" s="376" t="s">
        <v>170</v>
      </c>
      <c r="N11" s="376"/>
      <c r="O11" s="376" t="s">
        <v>170</v>
      </c>
      <c r="P11" s="376"/>
      <c r="Q11" s="376"/>
      <c r="R11" s="376" t="s">
        <v>170</v>
      </c>
      <c r="S11" s="388" t="s">
        <v>170</v>
      </c>
    </row>
    <row r="12" spans="1:19" s="373" customFormat="1" ht="17.45" customHeight="1" thickBot="1" x14ac:dyDescent="0.25">
      <c r="A12" s="429"/>
      <c r="B12" s="390" t="s">
        <v>243</v>
      </c>
      <c r="C12" s="391" t="s">
        <v>244</v>
      </c>
      <c r="D12" s="392" t="s">
        <v>170</v>
      </c>
      <c r="E12" s="392" t="s">
        <v>170</v>
      </c>
      <c r="F12" s="392" t="s">
        <v>170</v>
      </c>
      <c r="G12" s="392"/>
      <c r="H12" s="392"/>
      <c r="I12" s="392"/>
      <c r="J12" s="392"/>
      <c r="K12" s="392"/>
      <c r="L12" s="392"/>
      <c r="M12" s="392"/>
      <c r="N12" s="392"/>
      <c r="O12" s="392" t="s">
        <v>170</v>
      </c>
      <c r="P12" s="392" t="s">
        <v>170</v>
      </c>
      <c r="Q12" s="392" t="s">
        <v>170</v>
      </c>
      <c r="R12" s="392"/>
      <c r="S12" s="393"/>
    </row>
    <row r="13" spans="1:19" s="211" customFormat="1" ht="11.25" x14ac:dyDescent="0.2"/>
    <row r="14" spans="1:19" s="211" customFormat="1" ht="11.25" x14ac:dyDescent="0.2"/>
    <row r="15" spans="1:19" s="211" customFormat="1" ht="11.25" x14ac:dyDescent="0.2"/>
    <row r="16" spans="1:19" s="211" customFormat="1" ht="11.25" x14ac:dyDescent="0.2"/>
    <row r="17" spans="2:3" s="211" customFormat="1" ht="11.25" x14ac:dyDescent="0.2"/>
    <row r="18" spans="2:3" s="211" customFormat="1" ht="11.25" x14ac:dyDescent="0.2">
      <c r="C18" s="212"/>
    </row>
    <row r="19" spans="2:3" s="211" customFormat="1" ht="11.25" x14ac:dyDescent="0.2">
      <c r="C19" s="212"/>
    </row>
    <row r="20" spans="2:3" s="211" customFormat="1" ht="11.25" x14ac:dyDescent="0.2">
      <c r="C20" s="212"/>
    </row>
    <row r="21" spans="2:3" s="211" customFormat="1" ht="11.25" x14ac:dyDescent="0.2">
      <c r="C21" s="212"/>
    </row>
    <row r="22" spans="2:3" s="211" customFormat="1" ht="11.25" x14ac:dyDescent="0.2">
      <c r="C22" s="212"/>
    </row>
    <row r="23" spans="2:3" s="211" customFormat="1" ht="11.25" x14ac:dyDescent="0.2">
      <c r="C23" s="212"/>
    </row>
    <row r="24" spans="2:3" s="211" customFormat="1" ht="11.25" x14ac:dyDescent="0.2">
      <c r="C24" s="212"/>
    </row>
    <row r="25" spans="2:3" s="211" customFormat="1" ht="11.25" x14ac:dyDescent="0.2">
      <c r="C25" s="212"/>
    </row>
    <row r="26" spans="2:3" s="211" customFormat="1" ht="11.25" x14ac:dyDescent="0.2">
      <c r="C26" s="212"/>
    </row>
    <row r="27" spans="2:3" s="211" customFormat="1" ht="11.25" x14ac:dyDescent="0.2">
      <c r="B27" s="212"/>
      <c r="C27" s="212"/>
    </row>
    <row r="28" spans="2:3" s="211" customFormat="1" ht="11.25" x14ac:dyDescent="0.2">
      <c r="B28" s="212"/>
      <c r="C28" s="212"/>
    </row>
    <row r="29" spans="2:3" s="211" customFormat="1" ht="11.25" x14ac:dyDescent="0.2">
      <c r="B29" s="212"/>
      <c r="C29" s="212"/>
    </row>
    <row r="30" spans="2:3" s="211" customFormat="1" ht="11.25" x14ac:dyDescent="0.2">
      <c r="B30" s="212"/>
      <c r="C30" s="212"/>
    </row>
    <row r="31" spans="2:3" s="211" customFormat="1" ht="11.25" x14ac:dyDescent="0.2">
      <c r="B31" s="212"/>
      <c r="C31" s="212"/>
    </row>
    <row r="32" spans="2:3" s="211" customFormat="1" ht="11.25" x14ac:dyDescent="0.2">
      <c r="B32" s="212"/>
      <c r="C32" s="212"/>
    </row>
    <row r="33" spans="2:4" s="211" customFormat="1" ht="11.25" x14ac:dyDescent="0.2">
      <c r="B33" s="212"/>
      <c r="C33" s="212"/>
    </row>
    <row r="34" spans="2:4" s="211" customFormat="1" ht="11.25" x14ac:dyDescent="0.2">
      <c r="B34" s="212"/>
      <c r="C34" s="212"/>
    </row>
    <row r="35" spans="2:4" x14ac:dyDescent="0.25">
      <c r="B35" s="212"/>
      <c r="C35" s="212"/>
      <c r="D35" s="211"/>
    </row>
    <row r="36" spans="2:4" x14ac:dyDescent="0.25">
      <c r="B36" s="212"/>
      <c r="C36" s="212"/>
      <c r="D36" s="211"/>
    </row>
    <row r="37" spans="2:4" x14ac:dyDescent="0.25">
      <c r="B37" s="212"/>
      <c r="C37" s="212"/>
      <c r="D37" s="211"/>
    </row>
    <row r="38" spans="2:4" x14ac:dyDescent="0.25">
      <c r="B38" s="212"/>
      <c r="C38" s="212"/>
      <c r="D38" s="211"/>
    </row>
    <row r="39" spans="2:4" x14ac:dyDescent="0.25">
      <c r="B39" s="212"/>
      <c r="C39" s="212"/>
      <c r="D39" s="211"/>
    </row>
    <row r="40" spans="2:4" x14ac:dyDescent="0.25">
      <c r="B40" s="212"/>
      <c r="C40" s="212"/>
      <c r="D40" s="211"/>
    </row>
    <row r="41" spans="2:4" x14ac:dyDescent="0.25">
      <c r="B41" s="212"/>
      <c r="C41" s="212"/>
      <c r="D41" s="211"/>
    </row>
    <row r="42" spans="2:4" x14ac:dyDescent="0.25">
      <c r="B42" s="212"/>
      <c r="C42" s="212"/>
      <c r="D42" s="211"/>
    </row>
    <row r="43" spans="2:4" x14ac:dyDescent="0.25">
      <c r="B43" s="212"/>
      <c r="C43" s="212"/>
      <c r="D43" s="211"/>
    </row>
    <row r="44" spans="2:4" x14ac:dyDescent="0.25">
      <c r="B44" s="212"/>
      <c r="C44" s="212"/>
      <c r="D44" s="211"/>
    </row>
    <row r="45" spans="2:4" x14ac:dyDescent="0.25">
      <c r="B45" s="212"/>
      <c r="C45" s="212"/>
      <c r="D45" s="211"/>
    </row>
    <row r="46" spans="2:4" x14ac:dyDescent="0.25">
      <c r="B46" s="212"/>
      <c r="C46" s="212"/>
      <c r="D46" s="211"/>
    </row>
    <row r="47" spans="2:4" x14ac:dyDescent="0.25">
      <c r="B47" s="212"/>
      <c r="C47" s="212"/>
    </row>
    <row r="48" spans="2:4" x14ac:dyDescent="0.25">
      <c r="B48" s="212"/>
      <c r="C48" s="212"/>
    </row>
    <row r="49" spans="2:3" x14ac:dyDescent="0.25">
      <c r="B49" s="212"/>
      <c r="C49" s="212"/>
    </row>
    <row r="50" spans="2:3" x14ac:dyDescent="0.25">
      <c r="B50" s="212"/>
      <c r="C50" s="212"/>
    </row>
    <row r="51" spans="2:3" x14ac:dyDescent="0.25">
      <c r="B51" s="212"/>
      <c r="C51" s="212"/>
    </row>
    <row r="52" spans="2:3" x14ac:dyDescent="0.25">
      <c r="B52" s="212"/>
      <c r="C52" s="212"/>
    </row>
    <row r="53" spans="2:3" x14ac:dyDescent="0.25">
      <c r="B53" s="212"/>
      <c r="C53" s="212"/>
    </row>
    <row r="54" spans="2:3" x14ac:dyDescent="0.25">
      <c r="B54" s="212"/>
      <c r="C54" s="212"/>
    </row>
    <row r="55" spans="2:3" x14ac:dyDescent="0.25">
      <c r="B55" s="212"/>
      <c r="C55" s="212"/>
    </row>
    <row r="56" spans="2:3" x14ac:dyDescent="0.25">
      <c r="B56" s="212"/>
      <c r="C56" s="212"/>
    </row>
    <row r="57" spans="2:3" x14ac:dyDescent="0.25">
      <c r="B57" s="212"/>
      <c r="C57" s="212"/>
    </row>
    <row r="58" spans="2:3" x14ac:dyDescent="0.25">
      <c r="B58" s="212"/>
      <c r="C58" s="212"/>
    </row>
    <row r="59" spans="2:3" x14ac:dyDescent="0.25">
      <c r="B59" s="212"/>
      <c r="C59" s="212"/>
    </row>
    <row r="60" spans="2:3" x14ac:dyDescent="0.25">
      <c r="B60" s="212"/>
      <c r="C60" s="212"/>
    </row>
    <row r="61" spans="2:3" x14ac:dyDescent="0.25">
      <c r="B61" s="212"/>
      <c r="C61" s="212"/>
    </row>
    <row r="62" spans="2:3" x14ac:dyDescent="0.25">
      <c r="B62" s="212"/>
      <c r="C62" s="212"/>
    </row>
    <row r="63" spans="2:3" x14ac:dyDescent="0.25">
      <c r="B63" s="212"/>
      <c r="C63" s="212"/>
    </row>
    <row r="64" spans="2:3" x14ac:dyDescent="0.25">
      <c r="B64" s="212"/>
      <c r="C64" s="212"/>
    </row>
    <row r="65" spans="2:3" x14ac:dyDescent="0.25">
      <c r="B65" s="212"/>
      <c r="C65" s="212"/>
    </row>
  </sheetData>
  <mergeCells count="2">
    <mergeCell ref="A3:A12"/>
    <mergeCell ref="D1:S1"/>
  </mergeCells>
  <conditionalFormatting sqref="D3:S12">
    <cfRule type="cellIs" dxfId="2" priority="1" operator="equal">
      <formula>""</formula>
    </cfRule>
  </conditionalFormatting>
  <hyperlinks>
    <hyperlink ref="C1" location="Inventory!A1" display="Inventory" xr:uid="{00000000-0004-0000-1500-000000000000}"/>
  </hyperlinks>
  <pageMargins left="0.75" right="0.75" top="1" bottom="1" header="0.5" footer="0.5"/>
  <pageSetup scale="7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3"/>
  <sheetViews>
    <sheetView showGridLines="0" workbookViewId="0">
      <selection activeCell="E3" sqref="E3:E12"/>
    </sheetView>
  </sheetViews>
  <sheetFormatPr defaultRowHeight="15" x14ac:dyDescent="0.25"/>
  <cols>
    <col min="1" max="1" width="52" bestFit="1" customWidth="1"/>
    <col min="2" max="2" width="29.140625" customWidth="1"/>
    <col min="3" max="3" width="32.5703125" bestFit="1" customWidth="1"/>
    <col min="4" max="6" width="29.140625" customWidth="1"/>
    <col min="8" max="8" width="9.140625" style="368"/>
    <col min="10" max="10" width="12.140625" bestFit="1" customWidth="1"/>
  </cols>
  <sheetData>
    <row r="1" spans="1:10" ht="15.75" x14ac:dyDescent="0.25">
      <c r="A1" s="355" t="s">
        <v>245</v>
      </c>
      <c r="B1" s="355" t="s">
        <v>204</v>
      </c>
      <c r="C1" s="356" t="s">
        <v>206</v>
      </c>
      <c r="D1" s="355" t="s">
        <v>193</v>
      </c>
      <c r="E1" s="355" t="s">
        <v>246</v>
      </c>
      <c r="F1" s="355" t="s">
        <v>247</v>
      </c>
      <c r="H1" s="367" t="s">
        <v>44</v>
      </c>
      <c r="J1" s="372">
        <v>44825</v>
      </c>
    </row>
    <row r="2" spans="1:10" x14ac:dyDescent="0.25">
      <c r="A2" s="357" t="s">
        <v>194</v>
      </c>
      <c r="B2" s="394">
        <f>(LARGE(_xlfn.UNIQUE(B3:B12),1)+LARGE(_xlfn.UNIQUE(B3:B12),2)+LARGE(_xlfn.UNIQUE(B3:B12),3))/3</f>
        <v>0.81249249249249234</v>
      </c>
      <c r="C2" s="358">
        <f>(LARGE(_xlfn.UNIQUE(C3:C12),1)+LARGE(_xlfn.UNIQUE(C3:C12),2)+LARGE(_xlfn.UNIQUE(C3:C12),3))/3</f>
        <v>0.80779439855126378</v>
      </c>
      <c r="D2" s="358">
        <f>(LARGE(_xlfn.UNIQUE(D3:D12),1)+LARGE(_xlfn.UNIQUE(D3:D12),2)+LARGE(_xlfn.UNIQUE(D3:D12),3))/3</f>
        <v>0.81249249249249245</v>
      </c>
      <c r="E2" s="358">
        <f>(LARGE(_xlfn.UNIQUE(E3:E12),1)+LARGE(_xlfn.UNIQUE(E3:E12),2)+LARGE(_xlfn.UNIQUE(E3:E12),3))/3</f>
        <v>0.81398064731398045</v>
      </c>
      <c r="F2" s="358">
        <f>(LARGE(_xlfn.UNIQUE(F3:F12),1)+LARGE(_xlfn.UNIQUE(F3:F12),2)+LARGE(_xlfn.UNIQUE(F3:F12),3))/3</f>
        <v>0.81398064731398057</v>
      </c>
      <c r="H2" s="367"/>
      <c r="J2" s="369"/>
    </row>
    <row r="3" spans="1:10" x14ac:dyDescent="0.25">
      <c r="A3" s="357" t="s">
        <v>127</v>
      </c>
      <c r="B3" s="395">
        <v>0.69506306306306276</v>
      </c>
      <c r="C3" s="358">
        <v>0.71771972910619897</v>
      </c>
      <c r="D3" s="394">
        <v>0.69506306306306287</v>
      </c>
      <c r="E3" s="394">
        <v>0.6974831974831972</v>
      </c>
      <c r="F3" s="358">
        <v>0.69748319748319743</v>
      </c>
    </row>
    <row r="4" spans="1:10" x14ac:dyDescent="0.25">
      <c r="A4" s="357" t="s">
        <v>128</v>
      </c>
      <c r="B4" s="395">
        <v>0.16086486486486487</v>
      </c>
      <c r="C4" s="358">
        <v>0.16610850636302746</v>
      </c>
      <c r="D4" s="394">
        <v>0.16086486486486484</v>
      </c>
      <c r="E4" s="394">
        <v>0.15186615186615185</v>
      </c>
      <c r="F4" s="358">
        <v>0.15186615186615188</v>
      </c>
    </row>
    <row r="5" spans="1:10" x14ac:dyDescent="0.25">
      <c r="A5" s="357" t="s">
        <v>129</v>
      </c>
      <c r="B5" s="395">
        <v>0.40079279279279273</v>
      </c>
      <c r="C5" s="358">
        <v>0.41385725980501592</v>
      </c>
      <c r="D5" s="394">
        <v>0.40079279279279273</v>
      </c>
      <c r="E5" s="394">
        <v>0.39761189761189752</v>
      </c>
      <c r="F5" s="358">
        <v>0.39761189761189758</v>
      </c>
    </row>
    <row r="6" spans="1:10" x14ac:dyDescent="0.25">
      <c r="A6" s="357" t="s">
        <v>130</v>
      </c>
      <c r="B6" s="395">
        <v>0.68338738738738714</v>
      </c>
      <c r="C6" s="358">
        <v>0.70566346654759227</v>
      </c>
      <c r="D6" s="394">
        <v>0.68338738738738725</v>
      </c>
      <c r="E6" s="394">
        <v>0.68590018590018564</v>
      </c>
      <c r="F6" s="358">
        <v>0.68590018590018587</v>
      </c>
    </row>
    <row r="7" spans="1:10" x14ac:dyDescent="0.25">
      <c r="A7" s="357" t="s">
        <v>131</v>
      </c>
      <c r="B7" s="395">
        <v>0.69506306306306276</v>
      </c>
      <c r="C7" s="358">
        <v>0.71771972910619897</v>
      </c>
      <c r="D7" s="394">
        <v>0.69506306306306287</v>
      </c>
      <c r="E7" s="394">
        <v>0.6974831974831972</v>
      </c>
      <c r="F7" s="358">
        <v>0.69748319748319743</v>
      </c>
    </row>
    <row r="8" spans="1:10" x14ac:dyDescent="0.25">
      <c r="A8" s="357" t="s">
        <v>132</v>
      </c>
      <c r="B8" s="395">
        <v>0.69506306306306276</v>
      </c>
      <c r="C8" s="358">
        <v>0.71771972910619897</v>
      </c>
      <c r="D8" s="394">
        <v>0.69506306306306287</v>
      </c>
      <c r="E8" s="394">
        <v>0.6974831974831972</v>
      </c>
      <c r="F8" s="358">
        <v>0.69748319748319743</v>
      </c>
    </row>
    <row r="9" spans="1:10" x14ac:dyDescent="0.25">
      <c r="A9" s="357" t="s">
        <v>248</v>
      </c>
      <c r="B9" s="395">
        <v>0.35228828828828823</v>
      </c>
      <c r="C9" s="358">
        <v>0.33117511349259504</v>
      </c>
      <c r="D9" s="394">
        <v>0.35228828828828823</v>
      </c>
      <c r="E9" s="394">
        <v>0.34949234949234942</v>
      </c>
      <c r="F9" s="358">
        <v>0.34949234949234947</v>
      </c>
    </row>
    <row r="10" spans="1:10" x14ac:dyDescent="0.25">
      <c r="A10" s="357" t="s">
        <v>134</v>
      </c>
      <c r="B10" s="395">
        <v>0.74241441441441425</v>
      </c>
      <c r="C10" s="358">
        <v>0.71771972910619897</v>
      </c>
      <c r="D10" s="394">
        <v>0.74241441441441436</v>
      </c>
      <c r="E10" s="394">
        <v>0.74445874445874416</v>
      </c>
      <c r="F10" s="358">
        <v>0.74445874445874438</v>
      </c>
    </row>
    <row r="11" spans="1:10" x14ac:dyDescent="0.25">
      <c r="A11" s="357" t="s">
        <v>135</v>
      </c>
      <c r="B11" s="395">
        <v>0.32861261261261254</v>
      </c>
      <c r="C11" s="358">
        <v>0.33117511349259504</v>
      </c>
      <c r="D11" s="394">
        <v>0.3286126126126126</v>
      </c>
      <c r="E11" s="394">
        <v>0.32600457600457594</v>
      </c>
      <c r="F11" s="358">
        <v>0.326004576004576</v>
      </c>
    </row>
    <row r="12" spans="1:10" x14ac:dyDescent="0.25">
      <c r="A12" s="357" t="s">
        <v>136</v>
      </c>
      <c r="B12" s="358">
        <v>1</v>
      </c>
      <c r="C12" s="358">
        <v>1</v>
      </c>
      <c r="D12" s="394">
        <v>1</v>
      </c>
      <c r="E12" s="394">
        <v>1</v>
      </c>
      <c r="F12" s="358">
        <v>1</v>
      </c>
    </row>
    <row r="14" spans="1:10" x14ac:dyDescent="0.25">
      <c r="A14" s="359" t="s">
        <v>249</v>
      </c>
    </row>
    <row r="17" spans="1:1" ht="15.75" x14ac:dyDescent="0.25">
      <c r="A17" s="355" t="s">
        <v>250</v>
      </c>
    </row>
    <row r="18" spans="1:1" x14ac:dyDescent="0.25">
      <c r="A18" s="360" t="s">
        <v>204</v>
      </c>
    </row>
    <row r="19" spans="1:1" x14ac:dyDescent="0.25">
      <c r="A19" s="360" t="s">
        <v>206</v>
      </c>
    </row>
    <row r="20" spans="1:1" x14ac:dyDescent="0.25">
      <c r="A20" s="360" t="s">
        <v>193</v>
      </c>
    </row>
    <row r="21" spans="1:1" x14ac:dyDescent="0.25">
      <c r="A21" s="360" t="s">
        <v>246</v>
      </c>
    </row>
    <row r="22" spans="1:1" x14ac:dyDescent="0.25">
      <c r="A22" s="360" t="s">
        <v>247</v>
      </c>
    </row>
    <row r="26" spans="1:1" x14ac:dyDescent="0.25">
      <c r="A26" cm="1">
        <f t="array" ref="A26:A33">_xlfn.UNIQUE(B3:B12)</f>
        <v>0.69506306306306276</v>
      </c>
    </row>
    <row r="27" spans="1:1" x14ac:dyDescent="0.25">
      <c r="A27">
        <v>0.16086486486486487</v>
      </c>
    </row>
    <row r="28" spans="1:1" x14ac:dyDescent="0.25">
      <c r="A28">
        <v>0.40079279279279273</v>
      </c>
    </row>
    <row r="29" spans="1:1" x14ac:dyDescent="0.25">
      <c r="A29">
        <v>0.68338738738738714</v>
      </c>
    </row>
    <row r="30" spans="1:1" x14ac:dyDescent="0.25">
      <c r="A30">
        <v>0.35228828828828823</v>
      </c>
    </row>
    <row r="31" spans="1:1" x14ac:dyDescent="0.25">
      <c r="A31">
        <v>0.74241441441441425</v>
      </c>
    </row>
    <row r="32" spans="1:1" x14ac:dyDescent="0.25">
      <c r="A32">
        <v>0.32861261261261254</v>
      </c>
    </row>
    <row r="33" spans="1:1" x14ac:dyDescent="0.25">
      <c r="A33">
        <v>1</v>
      </c>
    </row>
  </sheetData>
  <conditionalFormatting sqref="B3:B12">
    <cfRule type="cellIs" dxfId="1" priority="2" operator="between">
      <formula>0.9</formula>
      <formula>0.99</formula>
    </cfRule>
  </conditionalFormatting>
  <conditionalFormatting sqref="B2:F2">
    <cfRule type="cellIs" dxfId="0" priority="1" operator="between">
      <formula>0.9</formula>
      <formula>0.99</formula>
    </cfRule>
  </conditionalFormatting>
  <hyperlinks>
    <hyperlink ref="H1" location="Inventory!A1" display="Inventory"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94"/>
  <sheetViews>
    <sheetView showGridLines="0" zoomScaleNormal="100" workbookViewId="0">
      <selection activeCell="E2" sqref="E2"/>
    </sheetView>
  </sheetViews>
  <sheetFormatPr defaultRowHeight="12.75" x14ac:dyDescent="0.2"/>
  <cols>
    <col min="1" max="1" width="17.28515625" style="225" customWidth="1"/>
    <col min="2" max="2" width="12.7109375" style="225" customWidth="1"/>
    <col min="3" max="3" width="52.140625" style="225" bestFit="1" customWidth="1"/>
    <col min="4" max="4" width="83" style="224" bestFit="1" customWidth="1"/>
    <col min="5" max="5" width="13" style="224" bestFit="1" customWidth="1"/>
    <col min="6" max="7" width="20.42578125" style="224" customWidth="1"/>
    <col min="8" max="8" width="14.5703125" style="224" customWidth="1"/>
    <col min="9" max="256" width="9.140625" style="225"/>
    <col min="257" max="257" width="23.5703125" style="225" customWidth="1"/>
    <col min="258" max="258" width="12.7109375" style="225" customWidth="1"/>
    <col min="259" max="259" width="52.140625" style="225" bestFit="1" customWidth="1"/>
    <col min="260" max="260" width="83" style="225" bestFit="1" customWidth="1"/>
    <col min="261" max="261" width="26.140625" style="225" customWidth="1"/>
    <col min="262" max="262" width="0" style="225" hidden="1" customWidth="1"/>
    <col min="263" max="263" width="10.5703125" style="225" bestFit="1" customWidth="1"/>
    <col min="264" max="264" width="14.5703125" style="225" customWidth="1"/>
    <col min="265" max="512" width="9.140625" style="225"/>
    <col min="513" max="513" width="23.5703125" style="225" customWidth="1"/>
    <col min="514" max="514" width="12.7109375" style="225" customWidth="1"/>
    <col min="515" max="515" width="52.140625" style="225" bestFit="1" customWidth="1"/>
    <col min="516" max="516" width="83" style="225" bestFit="1" customWidth="1"/>
    <col min="517" max="517" width="26.140625" style="225" customWidth="1"/>
    <col min="518" max="518" width="0" style="225" hidden="1" customWidth="1"/>
    <col min="519" max="519" width="10.5703125" style="225" bestFit="1" customWidth="1"/>
    <col min="520" max="520" width="14.5703125" style="225" customWidth="1"/>
    <col min="521" max="768" width="9.140625" style="225"/>
    <col min="769" max="769" width="23.5703125" style="225" customWidth="1"/>
    <col min="770" max="770" width="12.7109375" style="225" customWidth="1"/>
    <col min="771" max="771" width="52.140625" style="225" bestFit="1" customWidth="1"/>
    <col min="772" max="772" width="83" style="225" bestFit="1" customWidth="1"/>
    <col min="773" max="773" width="26.140625" style="225" customWidth="1"/>
    <col min="774" max="774" width="0" style="225" hidden="1" customWidth="1"/>
    <col min="775" max="775" width="10.5703125" style="225" bestFit="1" customWidth="1"/>
    <col min="776" max="776" width="14.5703125" style="225" customWidth="1"/>
    <col min="777" max="1024" width="9.140625" style="225"/>
    <col min="1025" max="1025" width="23.5703125" style="225" customWidth="1"/>
    <col min="1026" max="1026" width="12.7109375" style="225" customWidth="1"/>
    <col min="1027" max="1027" width="52.140625" style="225" bestFit="1" customWidth="1"/>
    <col min="1028" max="1028" width="83" style="225" bestFit="1" customWidth="1"/>
    <col min="1029" max="1029" width="26.140625" style="225" customWidth="1"/>
    <col min="1030" max="1030" width="0" style="225" hidden="1" customWidth="1"/>
    <col min="1031" max="1031" width="10.5703125" style="225" bestFit="1" customWidth="1"/>
    <col min="1032" max="1032" width="14.5703125" style="225" customWidth="1"/>
    <col min="1033" max="1280" width="9.140625" style="225"/>
    <col min="1281" max="1281" width="23.5703125" style="225" customWidth="1"/>
    <col min="1282" max="1282" width="12.7109375" style="225" customWidth="1"/>
    <col min="1283" max="1283" width="52.140625" style="225" bestFit="1" customWidth="1"/>
    <col min="1284" max="1284" width="83" style="225" bestFit="1" customWidth="1"/>
    <col min="1285" max="1285" width="26.140625" style="225" customWidth="1"/>
    <col min="1286" max="1286" width="0" style="225" hidden="1" customWidth="1"/>
    <col min="1287" max="1287" width="10.5703125" style="225" bestFit="1" customWidth="1"/>
    <col min="1288" max="1288" width="14.5703125" style="225" customWidth="1"/>
    <col min="1289" max="1536" width="9.140625" style="225"/>
    <col min="1537" max="1537" width="23.5703125" style="225" customWidth="1"/>
    <col min="1538" max="1538" width="12.7109375" style="225" customWidth="1"/>
    <col min="1539" max="1539" width="52.140625" style="225" bestFit="1" customWidth="1"/>
    <col min="1540" max="1540" width="83" style="225" bestFit="1" customWidth="1"/>
    <col min="1541" max="1541" width="26.140625" style="225" customWidth="1"/>
    <col min="1542" max="1542" width="0" style="225" hidden="1" customWidth="1"/>
    <col min="1543" max="1543" width="10.5703125" style="225" bestFit="1" customWidth="1"/>
    <col min="1544" max="1544" width="14.5703125" style="225" customWidth="1"/>
    <col min="1545" max="1792" width="9.140625" style="225"/>
    <col min="1793" max="1793" width="23.5703125" style="225" customWidth="1"/>
    <col min="1794" max="1794" width="12.7109375" style="225" customWidth="1"/>
    <col min="1795" max="1795" width="52.140625" style="225" bestFit="1" customWidth="1"/>
    <col min="1796" max="1796" width="83" style="225" bestFit="1" customWidth="1"/>
    <col min="1797" max="1797" width="26.140625" style="225" customWidth="1"/>
    <col min="1798" max="1798" width="0" style="225" hidden="1" customWidth="1"/>
    <col min="1799" max="1799" width="10.5703125" style="225" bestFit="1" customWidth="1"/>
    <col min="1800" max="1800" width="14.5703125" style="225" customWidth="1"/>
    <col min="1801" max="2048" width="9.140625" style="225"/>
    <col min="2049" max="2049" width="23.5703125" style="225" customWidth="1"/>
    <col min="2050" max="2050" width="12.7109375" style="225" customWidth="1"/>
    <col min="2051" max="2051" width="52.140625" style="225" bestFit="1" customWidth="1"/>
    <col min="2052" max="2052" width="83" style="225" bestFit="1" customWidth="1"/>
    <col min="2053" max="2053" width="26.140625" style="225" customWidth="1"/>
    <col min="2054" max="2054" width="0" style="225" hidden="1" customWidth="1"/>
    <col min="2055" max="2055" width="10.5703125" style="225" bestFit="1" customWidth="1"/>
    <col min="2056" max="2056" width="14.5703125" style="225" customWidth="1"/>
    <col min="2057" max="2304" width="9.140625" style="225"/>
    <col min="2305" max="2305" width="23.5703125" style="225" customWidth="1"/>
    <col min="2306" max="2306" width="12.7109375" style="225" customWidth="1"/>
    <col min="2307" max="2307" width="52.140625" style="225" bestFit="1" customWidth="1"/>
    <col min="2308" max="2308" width="83" style="225" bestFit="1" customWidth="1"/>
    <col min="2309" max="2309" width="26.140625" style="225" customWidth="1"/>
    <col min="2310" max="2310" width="0" style="225" hidden="1" customWidth="1"/>
    <col min="2311" max="2311" width="10.5703125" style="225" bestFit="1" customWidth="1"/>
    <col min="2312" max="2312" width="14.5703125" style="225" customWidth="1"/>
    <col min="2313" max="2560" width="9.140625" style="225"/>
    <col min="2561" max="2561" width="23.5703125" style="225" customWidth="1"/>
    <col min="2562" max="2562" width="12.7109375" style="225" customWidth="1"/>
    <col min="2563" max="2563" width="52.140625" style="225" bestFit="1" customWidth="1"/>
    <col min="2564" max="2564" width="83" style="225" bestFit="1" customWidth="1"/>
    <col min="2565" max="2565" width="26.140625" style="225" customWidth="1"/>
    <col min="2566" max="2566" width="0" style="225" hidden="1" customWidth="1"/>
    <col min="2567" max="2567" width="10.5703125" style="225" bestFit="1" customWidth="1"/>
    <col min="2568" max="2568" width="14.5703125" style="225" customWidth="1"/>
    <col min="2569" max="2816" width="9.140625" style="225"/>
    <col min="2817" max="2817" width="23.5703125" style="225" customWidth="1"/>
    <col min="2818" max="2818" width="12.7109375" style="225" customWidth="1"/>
    <col min="2819" max="2819" width="52.140625" style="225" bestFit="1" customWidth="1"/>
    <col min="2820" max="2820" width="83" style="225" bestFit="1" customWidth="1"/>
    <col min="2821" max="2821" width="26.140625" style="225" customWidth="1"/>
    <col min="2822" max="2822" width="0" style="225" hidden="1" customWidth="1"/>
    <col min="2823" max="2823" width="10.5703125" style="225" bestFit="1" customWidth="1"/>
    <col min="2824" max="2824" width="14.5703125" style="225" customWidth="1"/>
    <col min="2825" max="3072" width="9.140625" style="225"/>
    <col min="3073" max="3073" width="23.5703125" style="225" customWidth="1"/>
    <col min="3074" max="3074" width="12.7109375" style="225" customWidth="1"/>
    <col min="3075" max="3075" width="52.140625" style="225" bestFit="1" customWidth="1"/>
    <col min="3076" max="3076" width="83" style="225" bestFit="1" customWidth="1"/>
    <col min="3077" max="3077" width="26.140625" style="225" customWidth="1"/>
    <col min="3078" max="3078" width="0" style="225" hidden="1" customWidth="1"/>
    <col min="3079" max="3079" width="10.5703125" style="225" bestFit="1" customWidth="1"/>
    <col min="3080" max="3080" width="14.5703125" style="225" customWidth="1"/>
    <col min="3081" max="3328" width="9.140625" style="225"/>
    <col min="3329" max="3329" width="23.5703125" style="225" customWidth="1"/>
    <col min="3330" max="3330" width="12.7109375" style="225" customWidth="1"/>
    <col min="3331" max="3331" width="52.140625" style="225" bestFit="1" customWidth="1"/>
    <col min="3332" max="3332" width="83" style="225" bestFit="1" customWidth="1"/>
    <col min="3333" max="3333" width="26.140625" style="225" customWidth="1"/>
    <col min="3334" max="3334" width="0" style="225" hidden="1" customWidth="1"/>
    <col min="3335" max="3335" width="10.5703125" style="225" bestFit="1" customWidth="1"/>
    <col min="3336" max="3336" width="14.5703125" style="225" customWidth="1"/>
    <col min="3337" max="3584" width="9.140625" style="225"/>
    <col min="3585" max="3585" width="23.5703125" style="225" customWidth="1"/>
    <col min="3586" max="3586" width="12.7109375" style="225" customWidth="1"/>
    <col min="3587" max="3587" width="52.140625" style="225" bestFit="1" customWidth="1"/>
    <col min="3588" max="3588" width="83" style="225" bestFit="1" customWidth="1"/>
    <col min="3589" max="3589" width="26.140625" style="225" customWidth="1"/>
    <col min="3590" max="3590" width="0" style="225" hidden="1" customWidth="1"/>
    <col min="3591" max="3591" width="10.5703125" style="225" bestFit="1" customWidth="1"/>
    <col min="3592" max="3592" width="14.5703125" style="225" customWidth="1"/>
    <col min="3593" max="3840" width="9.140625" style="225"/>
    <col min="3841" max="3841" width="23.5703125" style="225" customWidth="1"/>
    <col min="3842" max="3842" width="12.7109375" style="225" customWidth="1"/>
    <col min="3843" max="3843" width="52.140625" style="225" bestFit="1" customWidth="1"/>
    <col min="3844" max="3844" width="83" style="225" bestFit="1" customWidth="1"/>
    <col min="3845" max="3845" width="26.140625" style="225" customWidth="1"/>
    <col min="3846" max="3846" width="0" style="225" hidden="1" customWidth="1"/>
    <col min="3847" max="3847" width="10.5703125" style="225" bestFit="1" customWidth="1"/>
    <col min="3848" max="3848" width="14.5703125" style="225" customWidth="1"/>
    <col min="3849" max="4096" width="9.140625" style="225"/>
    <col min="4097" max="4097" width="23.5703125" style="225" customWidth="1"/>
    <col min="4098" max="4098" width="12.7109375" style="225" customWidth="1"/>
    <col min="4099" max="4099" width="52.140625" style="225" bestFit="1" customWidth="1"/>
    <col min="4100" max="4100" width="83" style="225" bestFit="1" customWidth="1"/>
    <col min="4101" max="4101" width="26.140625" style="225" customWidth="1"/>
    <col min="4102" max="4102" width="0" style="225" hidden="1" customWidth="1"/>
    <col min="4103" max="4103" width="10.5703125" style="225" bestFit="1" customWidth="1"/>
    <col min="4104" max="4104" width="14.5703125" style="225" customWidth="1"/>
    <col min="4105" max="4352" width="9.140625" style="225"/>
    <col min="4353" max="4353" width="23.5703125" style="225" customWidth="1"/>
    <col min="4354" max="4354" width="12.7109375" style="225" customWidth="1"/>
    <col min="4355" max="4355" width="52.140625" style="225" bestFit="1" customWidth="1"/>
    <col min="4356" max="4356" width="83" style="225" bestFit="1" customWidth="1"/>
    <col min="4357" max="4357" width="26.140625" style="225" customWidth="1"/>
    <col min="4358" max="4358" width="0" style="225" hidden="1" customWidth="1"/>
    <col min="4359" max="4359" width="10.5703125" style="225" bestFit="1" customWidth="1"/>
    <col min="4360" max="4360" width="14.5703125" style="225" customWidth="1"/>
    <col min="4361" max="4608" width="9.140625" style="225"/>
    <col min="4609" max="4609" width="23.5703125" style="225" customWidth="1"/>
    <col min="4610" max="4610" width="12.7109375" style="225" customWidth="1"/>
    <col min="4611" max="4611" width="52.140625" style="225" bestFit="1" customWidth="1"/>
    <col min="4612" max="4612" width="83" style="225" bestFit="1" customWidth="1"/>
    <col min="4613" max="4613" width="26.140625" style="225" customWidth="1"/>
    <col min="4614" max="4614" width="0" style="225" hidden="1" customWidth="1"/>
    <col min="4615" max="4615" width="10.5703125" style="225" bestFit="1" customWidth="1"/>
    <col min="4616" max="4616" width="14.5703125" style="225" customWidth="1"/>
    <col min="4617" max="4864" width="9.140625" style="225"/>
    <col min="4865" max="4865" width="23.5703125" style="225" customWidth="1"/>
    <col min="4866" max="4866" width="12.7109375" style="225" customWidth="1"/>
    <col min="4867" max="4867" width="52.140625" style="225" bestFit="1" customWidth="1"/>
    <col min="4868" max="4868" width="83" style="225" bestFit="1" customWidth="1"/>
    <col min="4869" max="4869" width="26.140625" style="225" customWidth="1"/>
    <col min="4870" max="4870" width="0" style="225" hidden="1" customWidth="1"/>
    <col min="4871" max="4871" width="10.5703125" style="225" bestFit="1" customWidth="1"/>
    <col min="4872" max="4872" width="14.5703125" style="225" customWidth="1"/>
    <col min="4873" max="5120" width="9.140625" style="225"/>
    <col min="5121" max="5121" width="23.5703125" style="225" customWidth="1"/>
    <col min="5122" max="5122" width="12.7109375" style="225" customWidth="1"/>
    <col min="5123" max="5123" width="52.140625" style="225" bestFit="1" customWidth="1"/>
    <col min="5124" max="5124" width="83" style="225" bestFit="1" customWidth="1"/>
    <col min="5125" max="5125" width="26.140625" style="225" customWidth="1"/>
    <col min="5126" max="5126" width="0" style="225" hidden="1" customWidth="1"/>
    <col min="5127" max="5127" width="10.5703125" style="225" bestFit="1" customWidth="1"/>
    <col min="5128" max="5128" width="14.5703125" style="225" customWidth="1"/>
    <col min="5129" max="5376" width="9.140625" style="225"/>
    <col min="5377" max="5377" width="23.5703125" style="225" customWidth="1"/>
    <col min="5378" max="5378" width="12.7109375" style="225" customWidth="1"/>
    <col min="5379" max="5379" width="52.140625" style="225" bestFit="1" customWidth="1"/>
    <col min="5380" max="5380" width="83" style="225" bestFit="1" customWidth="1"/>
    <col min="5381" max="5381" width="26.140625" style="225" customWidth="1"/>
    <col min="5382" max="5382" width="0" style="225" hidden="1" customWidth="1"/>
    <col min="5383" max="5383" width="10.5703125" style="225" bestFit="1" customWidth="1"/>
    <col min="5384" max="5384" width="14.5703125" style="225" customWidth="1"/>
    <col min="5385" max="5632" width="9.140625" style="225"/>
    <col min="5633" max="5633" width="23.5703125" style="225" customWidth="1"/>
    <col min="5634" max="5634" width="12.7109375" style="225" customWidth="1"/>
    <col min="5635" max="5635" width="52.140625" style="225" bestFit="1" customWidth="1"/>
    <col min="5636" max="5636" width="83" style="225" bestFit="1" customWidth="1"/>
    <col min="5637" max="5637" width="26.140625" style="225" customWidth="1"/>
    <col min="5638" max="5638" width="0" style="225" hidden="1" customWidth="1"/>
    <col min="5639" max="5639" width="10.5703125" style="225" bestFit="1" customWidth="1"/>
    <col min="5640" max="5640" width="14.5703125" style="225" customWidth="1"/>
    <col min="5641" max="5888" width="9.140625" style="225"/>
    <col min="5889" max="5889" width="23.5703125" style="225" customWidth="1"/>
    <col min="5890" max="5890" width="12.7109375" style="225" customWidth="1"/>
    <col min="5891" max="5891" width="52.140625" style="225" bestFit="1" customWidth="1"/>
    <col min="5892" max="5892" width="83" style="225" bestFit="1" customWidth="1"/>
    <col min="5893" max="5893" width="26.140625" style="225" customWidth="1"/>
    <col min="5894" max="5894" width="0" style="225" hidden="1" customWidth="1"/>
    <col min="5895" max="5895" width="10.5703125" style="225" bestFit="1" customWidth="1"/>
    <col min="5896" max="5896" width="14.5703125" style="225" customWidth="1"/>
    <col min="5897" max="6144" width="9.140625" style="225"/>
    <col min="6145" max="6145" width="23.5703125" style="225" customWidth="1"/>
    <col min="6146" max="6146" width="12.7109375" style="225" customWidth="1"/>
    <col min="6147" max="6147" width="52.140625" style="225" bestFit="1" customWidth="1"/>
    <col min="6148" max="6148" width="83" style="225" bestFit="1" customWidth="1"/>
    <col min="6149" max="6149" width="26.140625" style="225" customWidth="1"/>
    <col min="6150" max="6150" width="0" style="225" hidden="1" customWidth="1"/>
    <col min="6151" max="6151" width="10.5703125" style="225" bestFit="1" customWidth="1"/>
    <col min="6152" max="6152" width="14.5703125" style="225" customWidth="1"/>
    <col min="6153" max="6400" width="9.140625" style="225"/>
    <col min="6401" max="6401" width="23.5703125" style="225" customWidth="1"/>
    <col min="6402" max="6402" width="12.7109375" style="225" customWidth="1"/>
    <col min="6403" max="6403" width="52.140625" style="225" bestFit="1" customWidth="1"/>
    <col min="6404" max="6404" width="83" style="225" bestFit="1" customWidth="1"/>
    <col min="6405" max="6405" width="26.140625" style="225" customWidth="1"/>
    <col min="6406" max="6406" width="0" style="225" hidden="1" customWidth="1"/>
    <col min="6407" max="6407" width="10.5703125" style="225" bestFit="1" customWidth="1"/>
    <col min="6408" max="6408" width="14.5703125" style="225" customWidth="1"/>
    <col min="6409" max="6656" width="9.140625" style="225"/>
    <col min="6657" max="6657" width="23.5703125" style="225" customWidth="1"/>
    <col min="6658" max="6658" width="12.7109375" style="225" customWidth="1"/>
    <col min="6659" max="6659" width="52.140625" style="225" bestFit="1" customWidth="1"/>
    <col min="6660" max="6660" width="83" style="225" bestFit="1" customWidth="1"/>
    <col min="6661" max="6661" width="26.140625" style="225" customWidth="1"/>
    <col min="6662" max="6662" width="0" style="225" hidden="1" customWidth="1"/>
    <col min="6663" max="6663" width="10.5703125" style="225" bestFit="1" customWidth="1"/>
    <col min="6664" max="6664" width="14.5703125" style="225" customWidth="1"/>
    <col min="6665" max="6912" width="9.140625" style="225"/>
    <col min="6913" max="6913" width="23.5703125" style="225" customWidth="1"/>
    <col min="6914" max="6914" width="12.7109375" style="225" customWidth="1"/>
    <col min="6915" max="6915" width="52.140625" style="225" bestFit="1" customWidth="1"/>
    <col min="6916" max="6916" width="83" style="225" bestFit="1" customWidth="1"/>
    <col min="6917" max="6917" width="26.140625" style="225" customWidth="1"/>
    <col min="6918" max="6918" width="0" style="225" hidden="1" customWidth="1"/>
    <col min="6919" max="6919" width="10.5703125" style="225" bestFit="1" customWidth="1"/>
    <col min="6920" max="6920" width="14.5703125" style="225" customWidth="1"/>
    <col min="6921" max="7168" width="9.140625" style="225"/>
    <col min="7169" max="7169" width="23.5703125" style="225" customWidth="1"/>
    <col min="7170" max="7170" width="12.7109375" style="225" customWidth="1"/>
    <col min="7171" max="7171" width="52.140625" style="225" bestFit="1" customWidth="1"/>
    <col min="7172" max="7172" width="83" style="225" bestFit="1" customWidth="1"/>
    <col min="7173" max="7173" width="26.140625" style="225" customWidth="1"/>
    <col min="7174" max="7174" width="0" style="225" hidden="1" customWidth="1"/>
    <col min="7175" max="7175" width="10.5703125" style="225" bestFit="1" customWidth="1"/>
    <col min="7176" max="7176" width="14.5703125" style="225" customWidth="1"/>
    <col min="7177" max="7424" width="9.140625" style="225"/>
    <col min="7425" max="7425" width="23.5703125" style="225" customWidth="1"/>
    <col min="7426" max="7426" width="12.7109375" style="225" customWidth="1"/>
    <col min="7427" max="7427" width="52.140625" style="225" bestFit="1" customWidth="1"/>
    <col min="7428" max="7428" width="83" style="225" bestFit="1" customWidth="1"/>
    <col min="7429" max="7429" width="26.140625" style="225" customWidth="1"/>
    <col min="7430" max="7430" width="0" style="225" hidden="1" customWidth="1"/>
    <col min="7431" max="7431" width="10.5703125" style="225" bestFit="1" customWidth="1"/>
    <col min="7432" max="7432" width="14.5703125" style="225" customWidth="1"/>
    <col min="7433" max="7680" width="9.140625" style="225"/>
    <col min="7681" max="7681" width="23.5703125" style="225" customWidth="1"/>
    <col min="7682" max="7682" width="12.7109375" style="225" customWidth="1"/>
    <col min="7683" max="7683" width="52.140625" style="225" bestFit="1" customWidth="1"/>
    <col min="7684" max="7684" width="83" style="225" bestFit="1" customWidth="1"/>
    <col min="7685" max="7685" width="26.140625" style="225" customWidth="1"/>
    <col min="7686" max="7686" width="0" style="225" hidden="1" customWidth="1"/>
    <col min="7687" max="7687" width="10.5703125" style="225" bestFit="1" customWidth="1"/>
    <col min="7688" max="7688" width="14.5703125" style="225" customWidth="1"/>
    <col min="7689" max="7936" width="9.140625" style="225"/>
    <col min="7937" max="7937" width="23.5703125" style="225" customWidth="1"/>
    <col min="7938" max="7938" width="12.7109375" style="225" customWidth="1"/>
    <col min="7939" max="7939" width="52.140625" style="225" bestFit="1" customWidth="1"/>
    <col min="7940" max="7940" width="83" style="225" bestFit="1" customWidth="1"/>
    <col min="7941" max="7941" width="26.140625" style="225" customWidth="1"/>
    <col min="7942" max="7942" width="0" style="225" hidden="1" customWidth="1"/>
    <col min="7943" max="7943" width="10.5703125" style="225" bestFit="1" customWidth="1"/>
    <col min="7944" max="7944" width="14.5703125" style="225" customWidth="1"/>
    <col min="7945" max="8192" width="9.140625" style="225"/>
    <col min="8193" max="8193" width="23.5703125" style="225" customWidth="1"/>
    <col min="8194" max="8194" width="12.7109375" style="225" customWidth="1"/>
    <col min="8195" max="8195" width="52.140625" style="225" bestFit="1" customWidth="1"/>
    <col min="8196" max="8196" width="83" style="225" bestFit="1" customWidth="1"/>
    <col min="8197" max="8197" width="26.140625" style="225" customWidth="1"/>
    <col min="8198" max="8198" width="0" style="225" hidden="1" customWidth="1"/>
    <col min="8199" max="8199" width="10.5703125" style="225" bestFit="1" customWidth="1"/>
    <col min="8200" max="8200" width="14.5703125" style="225" customWidth="1"/>
    <col min="8201" max="8448" width="9.140625" style="225"/>
    <col min="8449" max="8449" width="23.5703125" style="225" customWidth="1"/>
    <col min="8450" max="8450" width="12.7109375" style="225" customWidth="1"/>
    <col min="8451" max="8451" width="52.140625" style="225" bestFit="1" customWidth="1"/>
    <col min="8452" max="8452" width="83" style="225" bestFit="1" customWidth="1"/>
    <col min="8453" max="8453" width="26.140625" style="225" customWidth="1"/>
    <col min="8454" max="8454" width="0" style="225" hidden="1" customWidth="1"/>
    <col min="8455" max="8455" width="10.5703125" style="225" bestFit="1" customWidth="1"/>
    <col min="8456" max="8456" width="14.5703125" style="225" customWidth="1"/>
    <col min="8457" max="8704" width="9.140625" style="225"/>
    <col min="8705" max="8705" width="23.5703125" style="225" customWidth="1"/>
    <col min="8706" max="8706" width="12.7109375" style="225" customWidth="1"/>
    <col min="8707" max="8707" width="52.140625" style="225" bestFit="1" customWidth="1"/>
    <col min="8708" max="8708" width="83" style="225" bestFit="1" customWidth="1"/>
    <col min="8709" max="8709" width="26.140625" style="225" customWidth="1"/>
    <col min="8710" max="8710" width="0" style="225" hidden="1" customWidth="1"/>
    <col min="8711" max="8711" width="10.5703125" style="225" bestFit="1" customWidth="1"/>
    <col min="8712" max="8712" width="14.5703125" style="225" customWidth="1"/>
    <col min="8713" max="8960" width="9.140625" style="225"/>
    <col min="8961" max="8961" width="23.5703125" style="225" customWidth="1"/>
    <col min="8962" max="8962" width="12.7109375" style="225" customWidth="1"/>
    <col min="8963" max="8963" width="52.140625" style="225" bestFit="1" customWidth="1"/>
    <col min="8964" max="8964" width="83" style="225" bestFit="1" customWidth="1"/>
    <col min="8965" max="8965" width="26.140625" style="225" customWidth="1"/>
    <col min="8966" max="8966" width="0" style="225" hidden="1" customWidth="1"/>
    <col min="8967" max="8967" width="10.5703125" style="225" bestFit="1" customWidth="1"/>
    <col min="8968" max="8968" width="14.5703125" style="225" customWidth="1"/>
    <col min="8969" max="9216" width="9.140625" style="225"/>
    <col min="9217" max="9217" width="23.5703125" style="225" customWidth="1"/>
    <col min="9218" max="9218" width="12.7109375" style="225" customWidth="1"/>
    <col min="9219" max="9219" width="52.140625" style="225" bestFit="1" customWidth="1"/>
    <col min="9220" max="9220" width="83" style="225" bestFit="1" customWidth="1"/>
    <col min="9221" max="9221" width="26.140625" style="225" customWidth="1"/>
    <col min="9222" max="9222" width="0" style="225" hidden="1" customWidth="1"/>
    <col min="9223" max="9223" width="10.5703125" style="225" bestFit="1" customWidth="1"/>
    <col min="9224" max="9224" width="14.5703125" style="225" customWidth="1"/>
    <col min="9225" max="9472" width="9.140625" style="225"/>
    <col min="9473" max="9473" width="23.5703125" style="225" customWidth="1"/>
    <col min="9474" max="9474" width="12.7109375" style="225" customWidth="1"/>
    <col min="9475" max="9475" width="52.140625" style="225" bestFit="1" customWidth="1"/>
    <col min="9476" max="9476" width="83" style="225" bestFit="1" customWidth="1"/>
    <col min="9477" max="9477" width="26.140625" style="225" customWidth="1"/>
    <col min="9478" max="9478" width="0" style="225" hidden="1" customWidth="1"/>
    <col min="9479" max="9479" width="10.5703125" style="225" bestFit="1" customWidth="1"/>
    <col min="9480" max="9480" width="14.5703125" style="225" customWidth="1"/>
    <col min="9481" max="9728" width="9.140625" style="225"/>
    <col min="9729" max="9729" width="23.5703125" style="225" customWidth="1"/>
    <col min="9730" max="9730" width="12.7109375" style="225" customWidth="1"/>
    <col min="9731" max="9731" width="52.140625" style="225" bestFit="1" customWidth="1"/>
    <col min="9732" max="9732" width="83" style="225" bestFit="1" customWidth="1"/>
    <col min="9733" max="9733" width="26.140625" style="225" customWidth="1"/>
    <col min="9734" max="9734" width="0" style="225" hidden="1" customWidth="1"/>
    <col min="9735" max="9735" width="10.5703125" style="225" bestFit="1" customWidth="1"/>
    <col min="9736" max="9736" width="14.5703125" style="225" customWidth="1"/>
    <col min="9737" max="9984" width="9.140625" style="225"/>
    <col min="9985" max="9985" width="23.5703125" style="225" customWidth="1"/>
    <col min="9986" max="9986" width="12.7109375" style="225" customWidth="1"/>
    <col min="9987" max="9987" width="52.140625" style="225" bestFit="1" customWidth="1"/>
    <col min="9988" max="9988" width="83" style="225" bestFit="1" customWidth="1"/>
    <col min="9989" max="9989" width="26.140625" style="225" customWidth="1"/>
    <col min="9990" max="9990" width="0" style="225" hidden="1" customWidth="1"/>
    <col min="9991" max="9991" width="10.5703125" style="225" bestFit="1" customWidth="1"/>
    <col min="9992" max="9992" width="14.5703125" style="225" customWidth="1"/>
    <col min="9993" max="10240" width="9.140625" style="225"/>
    <col min="10241" max="10241" width="23.5703125" style="225" customWidth="1"/>
    <col min="10242" max="10242" width="12.7109375" style="225" customWidth="1"/>
    <col min="10243" max="10243" width="52.140625" style="225" bestFit="1" customWidth="1"/>
    <col min="10244" max="10244" width="83" style="225" bestFit="1" customWidth="1"/>
    <col min="10245" max="10245" width="26.140625" style="225" customWidth="1"/>
    <col min="10246" max="10246" width="0" style="225" hidden="1" customWidth="1"/>
    <col min="10247" max="10247" width="10.5703125" style="225" bestFit="1" customWidth="1"/>
    <col min="10248" max="10248" width="14.5703125" style="225" customWidth="1"/>
    <col min="10249" max="10496" width="9.140625" style="225"/>
    <col min="10497" max="10497" width="23.5703125" style="225" customWidth="1"/>
    <col min="10498" max="10498" width="12.7109375" style="225" customWidth="1"/>
    <col min="10499" max="10499" width="52.140625" style="225" bestFit="1" customWidth="1"/>
    <col min="10500" max="10500" width="83" style="225" bestFit="1" customWidth="1"/>
    <col min="10501" max="10501" width="26.140625" style="225" customWidth="1"/>
    <col min="10502" max="10502" width="0" style="225" hidden="1" customWidth="1"/>
    <col min="10503" max="10503" width="10.5703125" style="225" bestFit="1" customWidth="1"/>
    <col min="10504" max="10504" width="14.5703125" style="225" customWidth="1"/>
    <col min="10505" max="10752" width="9.140625" style="225"/>
    <col min="10753" max="10753" width="23.5703125" style="225" customWidth="1"/>
    <col min="10754" max="10754" width="12.7109375" style="225" customWidth="1"/>
    <col min="10755" max="10755" width="52.140625" style="225" bestFit="1" customWidth="1"/>
    <col min="10756" max="10756" width="83" style="225" bestFit="1" customWidth="1"/>
    <col min="10757" max="10757" width="26.140625" style="225" customWidth="1"/>
    <col min="10758" max="10758" width="0" style="225" hidden="1" customWidth="1"/>
    <col min="10759" max="10759" width="10.5703125" style="225" bestFit="1" customWidth="1"/>
    <col min="10760" max="10760" width="14.5703125" style="225" customWidth="1"/>
    <col min="10761" max="11008" width="9.140625" style="225"/>
    <col min="11009" max="11009" width="23.5703125" style="225" customWidth="1"/>
    <col min="11010" max="11010" width="12.7109375" style="225" customWidth="1"/>
    <col min="11011" max="11011" width="52.140625" style="225" bestFit="1" customWidth="1"/>
    <col min="11012" max="11012" width="83" style="225" bestFit="1" customWidth="1"/>
    <col min="11013" max="11013" width="26.140625" style="225" customWidth="1"/>
    <col min="11014" max="11014" width="0" style="225" hidden="1" customWidth="1"/>
    <col min="11015" max="11015" width="10.5703125" style="225" bestFit="1" customWidth="1"/>
    <col min="11016" max="11016" width="14.5703125" style="225" customWidth="1"/>
    <col min="11017" max="11264" width="9.140625" style="225"/>
    <col min="11265" max="11265" width="23.5703125" style="225" customWidth="1"/>
    <col min="11266" max="11266" width="12.7109375" style="225" customWidth="1"/>
    <col min="11267" max="11267" width="52.140625" style="225" bestFit="1" customWidth="1"/>
    <col min="11268" max="11268" width="83" style="225" bestFit="1" customWidth="1"/>
    <col min="11269" max="11269" width="26.140625" style="225" customWidth="1"/>
    <col min="11270" max="11270" width="0" style="225" hidden="1" customWidth="1"/>
    <col min="11271" max="11271" width="10.5703125" style="225" bestFit="1" customWidth="1"/>
    <col min="11272" max="11272" width="14.5703125" style="225" customWidth="1"/>
    <col min="11273" max="11520" width="9.140625" style="225"/>
    <col min="11521" max="11521" width="23.5703125" style="225" customWidth="1"/>
    <col min="11522" max="11522" width="12.7109375" style="225" customWidth="1"/>
    <col min="11523" max="11523" width="52.140625" style="225" bestFit="1" customWidth="1"/>
    <col min="11524" max="11524" width="83" style="225" bestFit="1" customWidth="1"/>
    <col min="11525" max="11525" width="26.140625" style="225" customWidth="1"/>
    <col min="11526" max="11526" width="0" style="225" hidden="1" customWidth="1"/>
    <col min="11527" max="11527" width="10.5703125" style="225" bestFit="1" customWidth="1"/>
    <col min="11528" max="11528" width="14.5703125" style="225" customWidth="1"/>
    <col min="11529" max="11776" width="9.140625" style="225"/>
    <col min="11777" max="11777" width="23.5703125" style="225" customWidth="1"/>
    <col min="11778" max="11778" width="12.7109375" style="225" customWidth="1"/>
    <col min="11779" max="11779" width="52.140625" style="225" bestFit="1" customWidth="1"/>
    <col min="11780" max="11780" width="83" style="225" bestFit="1" customWidth="1"/>
    <col min="11781" max="11781" width="26.140625" style="225" customWidth="1"/>
    <col min="11782" max="11782" width="0" style="225" hidden="1" customWidth="1"/>
    <col min="11783" max="11783" width="10.5703125" style="225" bestFit="1" customWidth="1"/>
    <col min="11784" max="11784" width="14.5703125" style="225" customWidth="1"/>
    <col min="11785" max="12032" width="9.140625" style="225"/>
    <col min="12033" max="12033" width="23.5703125" style="225" customWidth="1"/>
    <col min="12034" max="12034" width="12.7109375" style="225" customWidth="1"/>
    <col min="12035" max="12035" width="52.140625" style="225" bestFit="1" customWidth="1"/>
    <col min="12036" max="12036" width="83" style="225" bestFit="1" customWidth="1"/>
    <col min="12037" max="12037" width="26.140625" style="225" customWidth="1"/>
    <col min="12038" max="12038" width="0" style="225" hidden="1" customWidth="1"/>
    <col min="12039" max="12039" width="10.5703125" style="225" bestFit="1" customWidth="1"/>
    <col min="12040" max="12040" width="14.5703125" style="225" customWidth="1"/>
    <col min="12041" max="12288" width="9.140625" style="225"/>
    <col min="12289" max="12289" width="23.5703125" style="225" customWidth="1"/>
    <col min="12290" max="12290" width="12.7109375" style="225" customWidth="1"/>
    <col min="12291" max="12291" width="52.140625" style="225" bestFit="1" customWidth="1"/>
    <col min="12292" max="12292" width="83" style="225" bestFit="1" customWidth="1"/>
    <col min="12293" max="12293" width="26.140625" style="225" customWidth="1"/>
    <col min="12294" max="12294" width="0" style="225" hidden="1" customWidth="1"/>
    <col min="12295" max="12295" width="10.5703125" style="225" bestFit="1" customWidth="1"/>
    <col min="12296" max="12296" width="14.5703125" style="225" customWidth="1"/>
    <col min="12297" max="12544" width="9.140625" style="225"/>
    <col min="12545" max="12545" width="23.5703125" style="225" customWidth="1"/>
    <col min="12546" max="12546" width="12.7109375" style="225" customWidth="1"/>
    <col min="12547" max="12547" width="52.140625" style="225" bestFit="1" customWidth="1"/>
    <col min="12548" max="12548" width="83" style="225" bestFit="1" customWidth="1"/>
    <col min="12549" max="12549" width="26.140625" style="225" customWidth="1"/>
    <col min="12550" max="12550" width="0" style="225" hidden="1" customWidth="1"/>
    <col min="12551" max="12551" width="10.5703125" style="225" bestFit="1" customWidth="1"/>
    <col min="12552" max="12552" width="14.5703125" style="225" customWidth="1"/>
    <col min="12553" max="12800" width="9.140625" style="225"/>
    <col min="12801" max="12801" width="23.5703125" style="225" customWidth="1"/>
    <col min="12802" max="12802" width="12.7109375" style="225" customWidth="1"/>
    <col min="12803" max="12803" width="52.140625" style="225" bestFit="1" customWidth="1"/>
    <col min="12804" max="12804" width="83" style="225" bestFit="1" customWidth="1"/>
    <col min="12805" max="12805" width="26.140625" style="225" customWidth="1"/>
    <col min="12806" max="12806" width="0" style="225" hidden="1" customWidth="1"/>
    <col min="12807" max="12807" width="10.5703125" style="225" bestFit="1" customWidth="1"/>
    <col min="12808" max="12808" width="14.5703125" style="225" customWidth="1"/>
    <col min="12809" max="13056" width="9.140625" style="225"/>
    <col min="13057" max="13057" width="23.5703125" style="225" customWidth="1"/>
    <col min="13058" max="13058" width="12.7109375" style="225" customWidth="1"/>
    <col min="13059" max="13059" width="52.140625" style="225" bestFit="1" customWidth="1"/>
    <col min="13060" max="13060" width="83" style="225" bestFit="1" customWidth="1"/>
    <col min="13061" max="13061" width="26.140625" style="225" customWidth="1"/>
    <col min="13062" max="13062" width="0" style="225" hidden="1" customWidth="1"/>
    <col min="13063" max="13063" width="10.5703125" style="225" bestFit="1" customWidth="1"/>
    <col min="13064" max="13064" width="14.5703125" style="225" customWidth="1"/>
    <col min="13065" max="13312" width="9.140625" style="225"/>
    <col min="13313" max="13313" width="23.5703125" style="225" customWidth="1"/>
    <col min="13314" max="13314" width="12.7109375" style="225" customWidth="1"/>
    <col min="13315" max="13315" width="52.140625" style="225" bestFit="1" customWidth="1"/>
    <col min="13316" max="13316" width="83" style="225" bestFit="1" customWidth="1"/>
    <col min="13317" max="13317" width="26.140625" style="225" customWidth="1"/>
    <col min="13318" max="13318" width="0" style="225" hidden="1" customWidth="1"/>
    <col min="13319" max="13319" width="10.5703125" style="225" bestFit="1" customWidth="1"/>
    <col min="13320" max="13320" width="14.5703125" style="225" customWidth="1"/>
    <col min="13321" max="13568" width="9.140625" style="225"/>
    <col min="13569" max="13569" width="23.5703125" style="225" customWidth="1"/>
    <col min="13570" max="13570" width="12.7109375" style="225" customWidth="1"/>
    <col min="13571" max="13571" width="52.140625" style="225" bestFit="1" customWidth="1"/>
    <col min="13572" max="13572" width="83" style="225" bestFit="1" customWidth="1"/>
    <col min="13573" max="13573" width="26.140625" style="225" customWidth="1"/>
    <col min="13574" max="13574" width="0" style="225" hidden="1" customWidth="1"/>
    <col min="13575" max="13575" width="10.5703125" style="225" bestFit="1" customWidth="1"/>
    <col min="13576" max="13576" width="14.5703125" style="225" customWidth="1"/>
    <col min="13577" max="13824" width="9.140625" style="225"/>
    <col min="13825" max="13825" width="23.5703125" style="225" customWidth="1"/>
    <col min="13826" max="13826" width="12.7109375" style="225" customWidth="1"/>
    <col min="13827" max="13827" width="52.140625" style="225" bestFit="1" customWidth="1"/>
    <col min="13828" max="13828" width="83" style="225" bestFit="1" customWidth="1"/>
    <col min="13829" max="13829" width="26.140625" style="225" customWidth="1"/>
    <col min="13830" max="13830" width="0" style="225" hidden="1" customWidth="1"/>
    <col min="13831" max="13831" width="10.5703125" style="225" bestFit="1" customWidth="1"/>
    <col min="13832" max="13832" width="14.5703125" style="225" customWidth="1"/>
    <col min="13833" max="14080" width="9.140625" style="225"/>
    <col min="14081" max="14081" width="23.5703125" style="225" customWidth="1"/>
    <col min="14082" max="14082" width="12.7109375" style="225" customWidth="1"/>
    <col min="14083" max="14083" width="52.140625" style="225" bestFit="1" customWidth="1"/>
    <col min="14084" max="14084" width="83" style="225" bestFit="1" customWidth="1"/>
    <col min="14085" max="14085" width="26.140625" style="225" customWidth="1"/>
    <col min="14086" max="14086" width="0" style="225" hidden="1" customWidth="1"/>
    <col min="14087" max="14087" width="10.5703125" style="225" bestFit="1" customWidth="1"/>
    <col min="14088" max="14088" width="14.5703125" style="225" customWidth="1"/>
    <col min="14089" max="14336" width="9.140625" style="225"/>
    <col min="14337" max="14337" width="23.5703125" style="225" customWidth="1"/>
    <col min="14338" max="14338" width="12.7109375" style="225" customWidth="1"/>
    <col min="14339" max="14339" width="52.140625" style="225" bestFit="1" customWidth="1"/>
    <col min="14340" max="14340" width="83" style="225" bestFit="1" customWidth="1"/>
    <col min="14341" max="14341" width="26.140625" style="225" customWidth="1"/>
    <col min="14342" max="14342" width="0" style="225" hidden="1" customWidth="1"/>
    <col min="14343" max="14343" width="10.5703125" style="225" bestFit="1" customWidth="1"/>
    <col min="14344" max="14344" width="14.5703125" style="225" customWidth="1"/>
    <col min="14345" max="14592" width="9.140625" style="225"/>
    <col min="14593" max="14593" width="23.5703125" style="225" customWidth="1"/>
    <col min="14594" max="14594" width="12.7109375" style="225" customWidth="1"/>
    <col min="14595" max="14595" width="52.140625" style="225" bestFit="1" customWidth="1"/>
    <col min="14596" max="14596" width="83" style="225" bestFit="1" customWidth="1"/>
    <col min="14597" max="14597" width="26.140625" style="225" customWidth="1"/>
    <col min="14598" max="14598" width="0" style="225" hidden="1" customWidth="1"/>
    <col min="14599" max="14599" width="10.5703125" style="225" bestFit="1" customWidth="1"/>
    <col min="14600" max="14600" width="14.5703125" style="225" customWidth="1"/>
    <col min="14601" max="14848" width="9.140625" style="225"/>
    <col min="14849" max="14849" width="23.5703125" style="225" customWidth="1"/>
    <col min="14850" max="14850" width="12.7109375" style="225" customWidth="1"/>
    <col min="14851" max="14851" width="52.140625" style="225" bestFit="1" customWidth="1"/>
    <col min="14852" max="14852" width="83" style="225" bestFit="1" customWidth="1"/>
    <col min="14853" max="14853" width="26.140625" style="225" customWidth="1"/>
    <col min="14854" max="14854" width="0" style="225" hidden="1" customWidth="1"/>
    <col min="14855" max="14855" width="10.5703125" style="225" bestFit="1" customWidth="1"/>
    <col min="14856" max="14856" width="14.5703125" style="225" customWidth="1"/>
    <col min="14857" max="15104" width="9.140625" style="225"/>
    <col min="15105" max="15105" width="23.5703125" style="225" customWidth="1"/>
    <col min="15106" max="15106" width="12.7109375" style="225" customWidth="1"/>
    <col min="15107" max="15107" width="52.140625" style="225" bestFit="1" customWidth="1"/>
    <col min="15108" max="15108" width="83" style="225" bestFit="1" customWidth="1"/>
    <col min="15109" max="15109" width="26.140625" style="225" customWidth="1"/>
    <col min="15110" max="15110" width="0" style="225" hidden="1" customWidth="1"/>
    <col min="15111" max="15111" width="10.5703125" style="225" bestFit="1" customWidth="1"/>
    <col min="15112" max="15112" width="14.5703125" style="225" customWidth="1"/>
    <col min="15113" max="15360" width="9.140625" style="225"/>
    <col min="15361" max="15361" width="23.5703125" style="225" customWidth="1"/>
    <col min="15362" max="15362" width="12.7109375" style="225" customWidth="1"/>
    <col min="15363" max="15363" width="52.140625" style="225" bestFit="1" customWidth="1"/>
    <col min="15364" max="15364" width="83" style="225" bestFit="1" customWidth="1"/>
    <col min="15365" max="15365" width="26.140625" style="225" customWidth="1"/>
    <col min="15366" max="15366" width="0" style="225" hidden="1" customWidth="1"/>
    <col min="15367" max="15367" width="10.5703125" style="225" bestFit="1" customWidth="1"/>
    <col min="15368" max="15368" width="14.5703125" style="225" customWidth="1"/>
    <col min="15369" max="15616" width="9.140625" style="225"/>
    <col min="15617" max="15617" width="23.5703125" style="225" customWidth="1"/>
    <col min="15618" max="15618" width="12.7109375" style="225" customWidth="1"/>
    <col min="15619" max="15619" width="52.140625" style="225" bestFit="1" customWidth="1"/>
    <col min="15620" max="15620" width="83" style="225" bestFit="1" customWidth="1"/>
    <col min="15621" max="15621" width="26.140625" style="225" customWidth="1"/>
    <col min="15622" max="15622" width="0" style="225" hidden="1" customWidth="1"/>
    <col min="15623" max="15623" width="10.5703125" style="225" bestFit="1" customWidth="1"/>
    <col min="15624" max="15624" width="14.5703125" style="225" customWidth="1"/>
    <col min="15625" max="15872" width="9.140625" style="225"/>
    <col min="15873" max="15873" width="23.5703125" style="225" customWidth="1"/>
    <col min="15874" max="15874" width="12.7109375" style="225" customWidth="1"/>
    <col min="15875" max="15875" width="52.140625" style="225" bestFit="1" customWidth="1"/>
    <col min="15876" max="15876" width="83" style="225" bestFit="1" customWidth="1"/>
    <col min="15877" max="15877" width="26.140625" style="225" customWidth="1"/>
    <col min="15878" max="15878" width="0" style="225" hidden="1" customWidth="1"/>
    <col min="15879" max="15879" width="10.5703125" style="225" bestFit="1" customWidth="1"/>
    <col min="15880" max="15880" width="14.5703125" style="225" customWidth="1"/>
    <col min="15881" max="16128" width="9.140625" style="225"/>
    <col min="16129" max="16129" width="23.5703125" style="225" customWidth="1"/>
    <col min="16130" max="16130" width="12.7109375" style="225" customWidth="1"/>
    <col min="16131" max="16131" width="52.140625" style="225" bestFit="1" customWidth="1"/>
    <col min="16132" max="16132" width="83" style="225" bestFit="1" customWidth="1"/>
    <col min="16133" max="16133" width="26.140625" style="225" customWidth="1"/>
    <col min="16134" max="16134" width="0" style="225" hidden="1" customWidth="1"/>
    <col min="16135" max="16135" width="10.5703125" style="225" bestFit="1" customWidth="1"/>
    <col min="16136" max="16136" width="14.5703125" style="225" customWidth="1"/>
    <col min="16137" max="16384" width="9.140625" style="225"/>
  </cols>
  <sheetData>
    <row r="1" spans="1:8" s="252" customFormat="1" ht="18.75" x14ac:dyDescent="0.3">
      <c r="A1" s="251" t="s">
        <v>251</v>
      </c>
      <c r="C1" s="253"/>
      <c r="D1" s="254" t="s">
        <v>252</v>
      </c>
      <c r="E1" s="371">
        <v>44834</v>
      </c>
      <c r="F1" s="255"/>
      <c r="G1" s="255"/>
      <c r="H1" s="256"/>
    </row>
    <row r="2" spans="1:8" ht="15" x14ac:dyDescent="0.25">
      <c r="E2" s="370" t="s">
        <v>44</v>
      </c>
    </row>
    <row r="3" spans="1:8" x14ac:dyDescent="0.2">
      <c r="A3" s="226"/>
      <c r="B3" s="226"/>
      <c r="C3" s="224"/>
    </row>
    <row r="4" spans="1:8" ht="13.5" thickBot="1" x14ac:dyDescent="0.25">
      <c r="A4" s="226"/>
      <c r="B4" s="226"/>
      <c r="C4" s="224"/>
    </row>
    <row r="5" spans="1:8" ht="21.75" thickBot="1" x14ac:dyDescent="0.25">
      <c r="A5" s="227"/>
      <c r="B5" s="227"/>
      <c r="C5" s="434" t="s">
        <v>253</v>
      </c>
      <c r="D5" s="435"/>
    </row>
    <row r="6" spans="1:8" ht="13.5" thickBot="1" x14ac:dyDescent="0.25">
      <c r="A6" s="228" t="s">
        <v>254</v>
      </c>
      <c r="B6" s="229" t="s">
        <v>255</v>
      </c>
      <c r="C6" s="229" t="s">
        <v>256</v>
      </c>
      <c r="D6" s="228" t="s">
        <v>257</v>
      </c>
    </row>
    <row r="7" spans="1:8" ht="13.5" thickBot="1" x14ac:dyDescent="0.25">
      <c r="A7" s="436" t="s">
        <v>258</v>
      </c>
      <c r="B7" s="436" t="s">
        <v>259</v>
      </c>
      <c r="C7" s="431" t="s">
        <v>180</v>
      </c>
      <c r="D7" s="230" t="s">
        <v>260</v>
      </c>
    </row>
    <row r="8" spans="1:8" ht="13.5" thickBot="1" x14ac:dyDescent="0.25">
      <c r="A8" s="437"/>
      <c r="B8" s="437"/>
      <c r="C8" s="432"/>
      <c r="D8" s="232" t="s">
        <v>261</v>
      </c>
    </row>
    <row r="9" spans="1:8" ht="13.5" thickBot="1" x14ac:dyDescent="0.25">
      <c r="A9" s="437"/>
      <c r="B9" s="437"/>
      <c r="C9" s="431" t="s">
        <v>181</v>
      </c>
      <c r="D9" s="228" t="s">
        <v>262</v>
      </c>
    </row>
    <row r="10" spans="1:8" x14ac:dyDescent="0.2">
      <c r="A10" s="437"/>
      <c r="B10" s="437"/>
      <c r="C10" s="432"/>
      <c r="D10" s="233" t="s">
        <v>263</v>
      </c>
    </row>
    <row r="11" spans="1:8" ht="13.5" thickBot="1" x14ac:dyDescent="0.25">
      <c r="A11" s="437"/>
      <c r="B11" s="437"/>
      <c r="C11" s="433"/>
      <c r="D11" s="234" t="s">
        <v>264</v>
      </c>
    </row>
    <row r="12" spans="1:8" ht="13.5" thickBot="1" x14ac:dyDescent="0.25">
      <c r="A12" s="437"/>
      <c r="B12" s="437"/>
      <c r="C12" s="431" t="s">
        <v>182</v>
      </c>
      <c r="D12" s="228" t="s">
        <v>265</v>
      </c>
    </row>
    <row r="13" spans="1:8" ht="13.5" thickBot="1" x14ac:dyDescent="0.25">
      <c r="A13" s="437"/>
      <c r="B13" s="437"/>
      <c r="C13" s="433"/>
      <c r="D13" s="235" t="s">
        <v>266</v>
      </c>
      <c r="E13" s="258"/>
      <c r="F13" s="259"/>
      <c r="G13" s="259"/>
    </row>
    <row r="14" spans="1:8" ht="13.5" thickBot="1" x14ac:dyDescent="0.25">
      <c r="A14" s="437"/>
      <c r="B14" s="437"/>
      <c r="C14" s="431" t="s">
        <v>222</v>
      </c>
      <c r="D14" s="228" t="s">
        <v>267</v>
      </c>
      <c r="E14" s="258"/>
      <c r="F14" s="259"/>
      <c r="G14" s="259"/>
    </row>
    <row r="15" spans="1:8" ht="15" customHeight="1" x14ac:dyDescent="0.2">
      <c r="A15" s="437"/>
      <c r="B15" s="437"/>
      <c r="C15" s="432"/>
      <c r="D15" s="231" t="s">
        <v>268</v>
      </c>
      <c r="E15" s="258"/>
      <c r="F15" s="259"/>
      <c r="G15" s="259"/>
    </row>
    <row r="16" spans="1:8" ht="15" customHeight="1" x14ac:dyDescent="0.2">
      <c r="A16" s="437"/>
      <c r="B16" s="437"/>
      <c r="C16" s="432"/>
      <c r="D16" s="236" t="s">
        <v>269</v>
      </c>
      <c r="E16" s="258"/>
      <c r="F16" s="259"/>
      <c r="G16" s="259"/>
    </row>
    <row r="17" spans="1:7" ht="15" customHeight="1" x14ac:dyDescent="0.2">
      <c r="A17" s="437"/>
      <c r="B17" s="437"/>
      <c r="C17" s="432"/>
      <c r="D17" s="236" t="s">
        <v>270</v>
      </c>
      <c r="E17" s="258"/>
      <c r="F17" s="259"/>
      <c r="G17" s="259"/>
    </row>
    <row r="18" spans="1:7" ht="15" customHeight="1" x14ac:dyDescent="0.2">
      <c r="A18" s="437"/>
      <c r="B18" s="437"/>
      <c r="C18" s="432"/>
      <c r="D18" s="236" t="s">
        <v>271</v>
      </c>
      <c r="E18" s="258"/>
      <c r="F18" s="259"/>
      <c r="G18" s="259"/>
    </row>
    <row r="19" spans="1:7" ht="15" customHeight="1" x14ac:dyDescent="0.2">
      <c r="A19" s="437"/>
      <c r="B19" s="437"/>
      <c r="C19" s="432"/>
      <c r="D19" s="236" t="s">
        <v>272</v>
      </c>
      <c r="E19" s="258"/>
      <c r="F19" s="259"/>
      <c r="G19" s="259"/>
    </row>
    <row r="20" spans="1:7" ht="15.75" customHeight="1" x14ac:dyDescent="0.2">
      <c r="A20" s="437"/>
      <c r="B20" s="437"/>
      <c r="C20" s="432"/>
      <c r="D20" s="236" t="s">
        <v>273</v>
      </c>
      <c r="E20" s="258"/>
      <c r="F20" s="259"/>
      <c r="G20" s="259"/>
    </row>
    <row r="21" spans="1:7" ht="15.75" customHeight="1" thickBot="1" x14ac:dyDescent="0.25">
      <c r="A21" s="437"/>
      <c r="B21" s="437"/>
      <c r="C21" s="433"/>
      <c r="D21" s="234" t="s">
        <v>274</v>
      </c>
      <c r="E21" s="258"/>
      <c r="F21" s="259"/>
      <c r="G21" s="259"/>
    </row>
    <row r="22" spans="1:7" ht="13.5" thickBot="1" x14ac:dyDescent="0.25">
      <c r="A22" s="437"/>
      <c r="B22" s="437"/>
      <c r="C22" s="431" t="s">
        <v>223</v>
      </c>
      <c r="D22" s="228" t="s">
        <v>275</v>
      </c>
      <c r="E22" s="258"/>
      <c r="F22" s="259"/>
      <c r="G22" s="259"/>
    </row>
    <row r="23" spans="1:7" x14ac:dyDescent="0.2">
      <c r="A23" s="437"/>
      <c r="B23" s="437"/>
      <c r="C23" s="432"/>
      <c r="D23" s="231" t="s">
        <v>276</v>
      </c>
      <c r="E23" s="258"/>
      <c r="F23" s="259"/>
      <c r="G23" s="259"/>
    </row>
    <row r="24" spans="1:7" x14ac:dyDescent="0.2">
      <c r="A24" s="437"/>
      <c r="B24" s="437"/>
      <c r="C24" s="432"/>
      <c r="D24" s="236" t="s">
        <v>277</v>
      </c>
      <c r="E24" s="258"/>
      <c r="F24" s="259"/>
      <c r="G24" s="259"/>
    </row>
    <row r="25" spans="1:7" x14ac:dyDescent="0.2">
      <c r="A25" s="437"/>
      <c r="B25" s="437"/>
      <c r="C25" s="432"/>
      <c r="D25" s="236" t="s">
        <v>278</v>
      </c>
      <c r="E25" s="258"/>
      <c r="F25" s="259"/>
      <c r="G25" s="259"/>
    </row>
    <row r="26" spans="1:7" x14ac:dyDescent="0.2">
      <c r="A26" s="437"/>
      <c r="B26" s="437"/>
      <c r="C26" s="432"/>
      <c r="D26" s="236" t="s">
        <v>279</v>
      </c>
      <c r="E26" s="324"/>
      <c r="F26" s="259"/>
      <c r="G26" s="259"/>
    </row>
    <row r="27" spans="1:7" x14ac:dyDescent="0.2">
      <c r="A27" s="437"/>
      <c r="B27" s="437"/>
      <c r="C27" s="432"/>
      <c r="D27" s="236" t="s">
        <v>280</v>
      </c>
      <c r="E27" s="258"/>
      <c r="F27" s="259"/>
      <c r="G27" s="259"/>
    </row>
    <row r="28" spans="1:7" x14ac:dyDescent="0.2">
      <c r="A28" s="437"/>
      <c r="B28" s="437"/>
      <c r="C28" s="432"/>
      <c r="D28" s="236" t="s">
        <v>281</v>
      </c>
      <c r="E28" s="258"/>
      <c r="F28" s="259"/>
      <c r="G28" s="259"/>
    </row>
    <row r="29" spans="1:7" x14ac:dyDescent="0.2">
      <c r="A29" s="437"/>
      <c r="B29" s="437"/>
      <c r="C29" s="432"/>
      <c r="D29" s="236" t="s">
        <v>282</v>
      </c>
      <c r="E29" s="258"/>
      <c r="F29" s="259"/>
      <c r="G29" s="259"/>
    </row>
    <row r="30" spans="1:7" x14ac:dyDescent="0.2">
      <c r="A30" s="437"/>
      <c r="B30" s="437"/>
      <c r="C30" s="432"/>
      <c r="D30" s="236" t="s">
        <v>283</v>
      </c>
      <c r="E30" s="258"/>
      <c r="F30" s="259"/>
      <c r="G30" s="259"/>
    </row>
    <row r="31" spans="1:7" x14ac:dyDescent="0.2">
      <c r="A31" s="437"/>
      <c r="B31" s="437"/>
      <c r="C31" s="432"/>
      <c r="D31" s="236" t="s">
        <v>284</v>
      </c>
      <c r="E31" s="258"/>
      <c r="F31" s="259"/>
      <c r="G31" s="259"/>
    </row>
    <row r="32" spans="1:7" x14ac:dyDescent="0.2">
      <c r="A32" s="437"/>
      <c r="B32" s="437"/>
      <c r="C32" s="432"/>
      <c r="D32" s="236" t="s">
        <v>285</v>
      </c>
      <c r="E32" s="258"/>
      <c r="F32" s="259"/>
      <c r="G32" s="259"/>
    </row>
    <row r="33" spans="1:7" x14ac:dyDescent="0.2">
      <c r="A33" s="437"/>
      <c r="B33" s="437"/>
      <c r="C33" s="432"/>
      <c r="D33" s="236" t="s">
        <v>286</v>
      </c>
      <c r="E33" s="258"/>
      <c r="F33" s="259"/>
      <c r="G33" s="259"/>
    </row>
    <row r="34" spans="1:7" x14ac:dyDescent="0.2">
      <c r="A34" s="437"/>
      <c r="B34" s="437"/>
      <c r="C34" s="432"/>
      <c r="D34" s="236" t="s">
        <v>287</v>
      </c>
      <c r="E34" s="258"/>
      <c r="F34" s="259"/>
      <c r="G34" s="259"/>
    </row>
    <row r="35" spans="1:7" x14ac:dyDescent="0.2">
      <c r="A35" s="437"/>
      <c r="B35" s="437"/>
      <c r="C35" s="432"/>
      <c r="D35" s="236" t="s">
        <v>288</v>
      </c>
      <c r="E35" s="258"/>
      <c r="F35" s="259"/>
      <c r="G35" s="259"/>
    </row>
    <row r="36" spans="1:7" ht="13.5" thickBot="1" x14ac:dyDescent="0.25">
      <c r="A36" s="437"/>
      <c r="B36" s="437"/>
      <c r="C36" s="433"/>
      <c r="D36" s="234" t="s">
        <v>289</v>
      </c>
      <c r="E36" s="258"/>
      <c r="F36" s="259"/>
      <c r="G36" s="259"/>
    </row>
    <row r="37" spans="1:7" ht="13.5" thickBot="1" x14ac:dyDescent="0.25">
      <c r="A37" s="437"/>
      <c r="B37" s="437"/>
      <c r="C37" s="431" t="s">
        <v>185</v>
      </c>
      <c r="D37" s="228" t="s">
        <v>290</v>
      </c>
      <c r="E37" s="258"/>
      <c r="F37" s="259"/>
      <c r="G37" s="259"/>
    </row>
    <row r="38" spans="1:7" x14ac:dyDescent="0.2">
      <c r="A38" s="437"/>
      <c r="B38" s="437"/>
      <c r="C38" s="432"/>
      <c r="D38" s="231" t="s">
        <v>291</v>
      </c>
      <c r="E38" s="258"/>
      <c r="F38" s="259"/>
      <c r="G38" s="259"/>
    </row>
    <row r="39" spans="1:7" x14ac:dyDescent="0.2">
      <c r="A39" s="437"/>
      <c r="B39" s="437"/>
      <c r="C39" s="432"/>
      <c r="D39" s="236" t="s">
        <v>292</v>
      </c>
      <c r="E39" s="258"/>
      <c r="F39" s="259"/>
      <c r="G39" s="259"/>
    </row>
    <row r="40" spans="1:7" x14ac:dyDescent="0.2">
      <c r="A40" s="437"/>
      <c r="B40" s="437"/>
      <c r="C40" s="432"/>
      <c r="D40" s="236" t="s">
        <v>293</v>
      </c>
      <c r="E40" s="258"/>
      <c r="F40" s="259"/>
      <c r="G40" s="259"/>
    </row>
    <row r="41" spans="1:7" x14ac:dyDescent="0.2">
      <c r="A41" s="437"/>
      <c r="B41" s="437"/>
      <c r="C41" s="432"/>
      <c r="D41" s="236" t="s">
        <v>294</v>
      </c>
      <c r="E41" s="258"/>
      <c r="F41" s="259"/>
      <c r="G41" s="259"/>
    </row>
    <row r="42" spans="1:7" x14ac:dyDescent="0.2">
      <c r="A42" s="437"/>
      <c r="B42" s="437"/>
      <c r="C42" s="432"/>
      <c r="D42" s="236" t="s">
        <v>295</v>
      </c>
      <c r="E42" s="324"/>
      <c r="F42" s="259"/>
      <c r="G42" s="259"/>
    </row>
    <row r="43" spans="1:7" ht="13.5" thickBot="1" x14ac:dyDescent="0.25">
      <c r="A43" s="437"/>
      <c r="B43" s="437"/>
      <c r="C43" s="433"/>
      <c r="D43" s="234" t="s">
        <v>296</v>
      </c>
      <c r="E43" s="258"/>
      <c r="F43" s="259"/>
      <c r="G43" s="259"/>
    </row>
    <row r="44" spans="1:7" ht="13.5" thickBot="1" x14ac:dyDescent="0.25">
      <c r="A44" s="437"/>
      <c r="B44" s="437"/>
      <c r="C44" s="431" t="s">
        <v>186</v>
      </c>
      <c r="D44" s="228" t="s">
        <v>297</v>
      </c>
    </row>
    <row r="45" spans="1:7" x14ac:dyDescent="0.2">
      <c r="A45" s="437"/>
      <c r="B45" s="437"/>
      <c r="C45" s="432"/>
      <c r="D45" s="233" t="s">
        <v>298</v>
      </c>
    </row>
    <row r="46" spans="1:7" x14ac:dyDescent="0.2">
      <c r="A46" s="437"/>
      <c r="B46" s="437"/>
      <c r="C46" s="432"/>
      <c r="D46" s="236" t="s">
        <v>299</v>
      </c>
    </row>
    <row r="47" spans="1:7" x14ac:dyDescent="0.2">
      <c r="A47" s="437"/>
      <c r="B47" s="437"/>
      <c r="C47" s="432"/>
      <c r="D47" s="231" t="s">
        <v>300</v>
      </c>
    </row>
    <row r="48" spans="1:7" ht="13.5" thickBot="1" x14ac:dyDescent="0.25">
      <c r="A48" s="437"/>
      <c r="B48" s="437"/>
      <c r="C48" s="433"/>
      <c r="D48" s="234" t="s">
        <v>301</v>
      </c>
    </row>
    <row r="49" spans="1:9" ht="13.5" thickBot="1" x14ac:dyDescent="0.25">
      <c r="A49" s="437"/>
      <c r="B49" s="437"/>
      <c r="C49" s="431" t="s">
        <v>187</v>
      </c>
      <c r="D49" s="228" t="s">
        <v>302</v>
      </c>
    </row>
    <row r="50" spans="1:9" x14ac:dyDescent="0.2">
      <c r="A50" s="437"/>
      <c r="B50" s="437"/>
      <c r="C50" s="432"/>
      <c r="D50" s="306" t="s">
        <v>303</v>
      </c>
    </row>
    <row r="51" spans="1:9" x14ac:dyDescent="0.2">
      <c r="A51" s="437"/>
      <c r="B51" s="437"/>
      <c r="C51" s="432"/>
      <c r="D51" s="244" t="s">
        <v>304</v>
      </c>
    </row>
    <row r="52" spans="1:9" x14ac:dyDescent="0.2">
      <c r="A52" s="437"/>
      <c r="B52" s="437"/>
      <c r="C52" s="432"/>
      <c r="D52" s="244" t="s">
        <v>305</v>
      </c>
    </row>
    <row r="53" spans="1:9" x14ac:dyDescent="0.2">
      <c r="A53" s="437"/>
      <c r="B53" s="437"/>
      <c r="C53" s="432"/>
      <c r="D53" s="244" t="s">
        <v>306</v>
      </c>
    </row>
    <row r="54" spans="1:9" x14ac:dyDescent="0.2">
      <c r="A54" s="437"/>
      <c r="B54" s="437"/>
      <c r="C54" s="432"/>
      <c r="D54" s="244" t="s">
        <v>307</v>
      </c>
    </row>
    <row r="55" spans="1:9" x14ac:dyDescent="0.2">
      <c r="A55" s="437"/>
      <c r="B55" s="437"/>
      <c r="C55" s="432"/>
      <c r="D55" s="244" t="s">
        <v>308</v>
      </c>
    </row>
    <row r="56" spans="1:9" x14ac:dyDescent="0.2">
      <c r="A56" s="437"/>
      <c r="B56" s="437"/>
      <c r="C56" s="432"/>
      <c r="D56" s="244" t="s">
        <v>309</v>
      </c>
    </row>
    <row r="57" spans="1:9" x14ac:dyDescent="0.2">
      <c r="A57" s="437"/>
      <c r="B57" s="437"/>
      <c r="C57" s="432"/>
      <c r="D57" s="244" t="s">
        <v>280</v>
      </c>
    </row>
    <row r="58" spans="1:9" x14ac:dyDescent="0.2">
      <c r="A58" s="437"/>
      <c r="B58" s="437"/>
      <c r="C58" s="432"/>
      <c r="D58" s="244" t="s">
        <v>310</v>
      </c>
    </row>
    <row r="59" spans="1:9" ht="13.5" thickBot="1" x14ac:dyDescent="0.25">
      <c r="A59" s="437"/>
      <c r="B59" s="437"/>
      <c r="C59" s="433"/>
      <c r="D59" s="307" t="s">
        <v>311</v>
      </c>
    </row>
    <row r="60" spans="1:9" ht="13.5" thickBot="1" x14ac:dyDescent="0.25">
      <c r="A60" s="437"/>
      <c r="B60" s="437"/>
      <c r="C60" s="436" t="s">
        <v>188</v>
      </c>
      <c r="D60" s="228" t="s">
        <v>312</v>
      </c>
    </row>
    <row r="61" spans="1:9" x14ac:dyDescent="0.2">
      <c r="A61" s="437"/>
      <c r="B61" s="437"/>
      <c r="C61" s="437"/>
      <c r="D61" s="237" t="s">
        <v>313</v>
      </c>
    </row>
    <row r="62" spans="1:9" x14ac:dyDescent="0.2">
      <c r="A62" s="437"/>
      <c r="B62" s="437"/>
      <c r="C62" s="437"/>
      <c r="D62" s="237" t="s">
        <v>314</v>
      </c>
    </row>
    <row r="63" spans="1:9" ht="15" x14ac:dyDescent="0.25">
      <c r="A63" s="437"/>
      <c r="B63" s="437"/>
      <c r="C63" s="437"/>
      <c r="D63" s="237" t="s">
        <v>315</v>
      </c>
      <c r="E63" s="225"/>
      <c r="F63" s="225"/>
      <c r="G63" s="225"/>
      <c r="H63" s="225"/>
      <c r="I63" s="160"/>
    </row>
    <row r="64" spans="1:9" x14ac:dyDescent="0.2">
      <c r="A64" s="437"/>
      <c r="B64" s="437"/>
      <c r="C64" s="437"/>
      <c r="D64" s="237" t="s">
        <v>316</v>
      </c>
      <c r="E64" s="225"/>
      <c r="F64" s="225"/>
      <c r="G64" s="225"/>
      <c r="H64" s="225"/>
    </row>
    <row r="65" spans="1:4" ht="25.5" x14ac:dyDescent="0.2">
      <c r="A65" s="437"/>
      <c r="B65" s="437"/>
      <c r="C65" s="437"/>
      <c r="D65" s="237" t="s">
        <v>317</v>
      </c>
    </row>
    <row r="66" spans="1:4" x14ac:dyDescent="0.2">
      <c r="A66" s="437"/>
      <c r="B66" s="437"/>
      <c r="C66" s="437"/>
      <c r="D66" s="238" t="s">
        <v>318</v>
      </c>
    </row>
    <row r="67" spans="1:4" x14ac:dyDescent="0.2">
      <c r="A67" s="437"/>
      <c r="B67" s="437"/>
      <c r="C67" s="437"/>
      <c r="D67" s="237" t="s">
        <v>319</v>
      </c>
    </row>
    <row r="68" spans="1:4" ht="13.5" thickBot="1" x14ac:dyDescent="0.25">
      <c r="A68" s="437"/>
      <c r="B68" s="437"/>
      <c r="C68" s="438"/>
      <c r="D68" s="286" t="s">
        <v>320</v>
      </c>
    </row>
    <row r="69" spans="1:4" ht="13.5" thickBot="1" x14ac:dyDescent="0.25">
      <c r="A69" s="437"/>
      <c r="B69" s="437"/>
      <c r="C69" s="439" t="s">
        <v>189</v>
      </c>
      <c r="D69" s="228" t="s">
        <v>321</v>
      </c>
    </row>
    <row r="70" spans="1:4" x14ac:dyDescent="0.2">
      <c r="A70" s="437"/>
      <c r="B70" s="437"/>
      <c r="C70" s="440"/>
      <c r="D70" s="237" t="s">
        <v>322</v>
      </c>
    </row>
    <row r="71" spans="1:4" x14ac:dyDescent="0.2">
      <c r="A71" s="437"/>
      <c r="B71" s="437"/>
      <c r="C71" s="440"/>
      <c r="D71" s="237" t="s">
        <v>323</v>
      </c>
    </row>
    <row r="72" spans="1:4" x14ac:dyDescent="0.2">
      <c r="A72" s="437"/>
      <c r="B72" s="437"/>
      <c r="C72" s="440"/>
      <c r="D72" s="237" t="s">
        <v>324</v>
      </c>
    </row>
    <row r="73" spans="1:4" x14ac:dyDescent="0.2">
      <c r="A73" s="437"/>
      <c r="B73" s="437"/>
      <c r="C73" s="440"/>
      <c r="D73" s="237" t="s">
        <v>325</v>
      </c>
    </row>
    <row r="74" spans="1:4" x14ac:dyDescent="0.2">
      <c r="A74" s="437"/>
      <c r="B74" s="437"/>
      <c r="C74" s="440"/>
      <c r="D74" s="237" t="s">
        <v>326</v>
      </c>
    </row>
    <row r="75" spans="1:4" x14ac:dyDescent="0.2">
      <c r="A75" s="437"/>
      <c r="B75" s="437"/>
      <c r="C75" s="440"/>
      <c r="D75" s="237" t="s">
        <v>327</v>
      </c>
    </row>
    <row r="76" spans="1:4" x14ac:dyDescent="0.2">
      <c r="A76" s="437"/>
      <c r="B76" s="437"/>
      <c r="C76" s="440"/>
      <c r="D76" s="237" t="s">
        <v>328</v>
      </c>
    </row>
    <row r="77" spans="1:4" x14ac:dyDescent="0.2">
      <c r="A77" s="437"/>
      <c r="B77" s="437"/>
      <c r="C77" s="440"/>
      <c r="D77" s="237" t="s">
        <v>329</v>
      </c>
    </row>
    <row r="78" spans="1:4" x14ac:dyDescent="0.2">
      <c r="A78" s="437"/>
      <c r="B78" s="437"/>
      <c r="C78" s="440"/>
      <c r="D78" s="237" t="s">
        <v>295</v>
      </c>
    </row>
    <row r="79" spans="1:4" x14ac:dyDescent="0.2">
      <c r="A79" s="437"/>
      <c r="B79" s="437"/>
      <c r="C79" s="440"/>
      <c r="D79" s="237" t="s">
        <v>330</v>
      </c>
    </row>
    <row r="80" spans="1:4" x14ac:dyDescent="0.2">
      <c r="A80" s="437"/>
      <c r="B80" s="437"/>
      <c r="C80" s="440"/>
      <c r="D80" s="237" t="s">
        <v>331</v>
      </c>
    </row>
    <row r="81" spans="1:10" x14ac:dyDescent="0.2">
      <c r="A81" s="437"/>
      <c r="B81" s="437"/>
      <c r="C81" s="440"/>
      <c r="D81" s="237" t="s">
        <v>332</v>
      </c>
    </row>
    <row r="82" spans="1:10" x14ac:dyDescent="0.2">
      <c r="A82" s="437"/>
      <c r="B82" s="437"/>
      <c r="C82" s="440"/>
      <c r="D82" s="237" t="s">
        <v>333</v>
      </c>
    </row>
    <row r="83" spans="1:10" ht="13.5" thickBot="1" x14ac:dyDescent="0.25">
      <c r="A83" s="437"/>
      <c r="B83" s="437"/>
      <c r="C83" s="441"/>
      <c r="D83" s="237" t="s">
        <v>334</v>
      </c>
    </row>
    <row r="84" spans="1:10" x14ac:dyDescent="0.2">
      <c r="A84" s="437"/>
      <c r="B84" s="437"/>
      <c r="C84" s="442" t="s">
        <v>179</v>
      </c>
      <c r="D84" s="444" t="s">
        <v>335</v>
      </c>
      <c r="E84" s="225"/>
    </row>
    <row r="85" spans="1:10" ht="13.5" thickBot="1" x14ac:dyDescent="0.25">
      <c r="A85" s="437"/>
      <c r="B85" s="437"/>
      <c r="C85" s="443"/>
      <c r="D85" s="445"/>
    </row>
    <row r="86" spans="1:10" s="240" customFormat="1" ht="21.75" thickBot="1" x14ac:dyDescent="0.4">
      <c r="A86" s="437"/>
      <c r="B86" s="437"/>
      <c r="C86" s="446" t="s">
        <v>336</v>
      </c>
      <c r="D86" s="447"/>
      <c r="E86" s="260"/>
      <c r="F86" s="260"/>
      <c r="G86" s="242"/>
      <c r="H86" s="239"/>
    </row>
    <row r="87" spans="1:10" ht="13.5" thickBot="1" x14ac:dyDescent="0.25">
      <c r="A87" s="437"/>
      <c r="B87" s="437"/>
      <c r="C87" s="228" t="s">
        <v>337</v>
      </c>
      <c r="D87" s="241"/>
      <c r="E87" s="260"/>
      <c r="F87" s="260"/>
      <c r="G87" s="242"/>
      <c r="H87" s="242"/>
    </row>
    <row r="88" spans="1:10" x14ac:dyDescent="0.2">
      <c r="A88" s="437"/>
      <c r="B88" s="437"/>
      <c r="C88" s="243" t="s">
        <v>338</v>
      </c>
      <c r="D88" s="244" t="s">
        <v>339</v>
      </c>
    </row>
    <row r="89" spans="1:10" x14ac:dyDescent="0.2">
      <c r="A89" s="437"/>
      <c r="B89" s="437"/>
      <c r="C89" s="245" t="s">
        <v>340</v>
      </c>
      <c r="D89" s="244" t="s">
        <v>339</v>
      </c>
    </row>
    <row r="90" spans="1:10" ht="13.5" thickBot="1" x14ac:dyDescent="0.25">
      <c r="A90" s="438"/>
      <c r="B90" s="438"/>
      <c r="C90" s="246"/>
      <c r="D90" s="247"/>
      <c r="H90" s="257"/>
      <c r="I90" s="257"/>
      <c r="J90" s="257"/>
    </row>
    <row r="91" spans="1:10" x14ac:dyDescent="0.2">
      <c r="C91" s="248"/>
      <c r="D91" s="249"/>
      <c r="H91" s="257"/>
      <c r="I91" s="257"/>
      <c r="J91" s="257"/>
    </row>
    <row r="92" spans="1:10" x14ac:dyDescent="0.2">
      <c r="C92" s="250"/>
      <c r="D92" s="249"/>
      <c r="H92" s="257"/>
      <c r="I92" s="257"/>
      <c r="J92" s="257"/>
    </row>
    <row r="93" spans="1:10" x14ac:dyDescent="0.2">
      <c r="C93" s="250"/>
      <c r="D93" s="249"/>
      <c r="H93" s="257"/>
      <c r="I93" s="257"/>
      <c r="J93" s="257"/>
    </row>
    <row r="94" spans="1:10" x14ac:dyDescent="0.2">
      <c r="H94" s="257"/>
      <c r="I94" s="257"/>
      <c r="J94" s="257"/>
    </row>
  </sheetData>
  <mergeCells count="16">
    <mergeCell ref="C14:C21"/>
    <mergeCell ref="C5:D5"/>
    <mergeCell ref="A7:A90"/>
    <mergeCell ref="B7:B90"/>
    <mergeCell ref="C7:C8"/>
    <mergeCell ref="C9:C11"/>
    <mergeCell ref="C12:C13"/>
    <mergeCell ref="C44:C48"/>
    <mergeCell ref="C60:C68"/>
    <mergeCell ref="C69:C83"/>
    <mergeCell ref="C84:C85"/>
    <mergeCell ref="D84:D85"/>
    <mergeCell ref="C86:D86"/>
    <mergeCell ref="C22:C36"/>
    <mergeCell ref="C37:C43"/>
    <mergeCell ref="C49:C59"/>
  </mergeCells>
  <hyperlinks>
    <hyperlink ref="E2" location="Inventory!A1" display="Inventory" xr:uid="{00000000-0004-0000-1700-000000000000}"/>
    <hyperlink ref="E1" r:id="rId1" display="https://flankspeed.sharepoint-mil.us.mcas-gov.us/sites/CPF-CNAP-HQ/N42/N422/SharedDocuments/Forms/AllItems.aspx?RootFolder=%2Fsites%2FCPF%2DCNAP%2DHQ%2FN42%2FN422%2FSharedDocuments%2FN422C%20NAMP%2FMESMs&amp;FolderCTID=0x012000DF16210E418C3840B293E75187CA959E" xr:uid="{00000000-0004-0000-1700-000001000000}"/>
  </hyperlinks>
  <pageMargins left="0.25" right="0.25" top="0.25" bottom="0.25" header="0.5" footer="0.5"/>
  <pageSetup scale="70" orientation="portrait" horizontalDpi="300" verticalDpi="300" r:id="rId2"/>
  <headerFooter alignWithMargins="0"/>
  <drawing r:id="rId3"/>
  <legacy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7"/>
  <sheetViews>
    <sheetView showGridLines="0" workbookViewId="0"/>
  </sheetViews>
  <sheetFormatPr defaultColWidth="9.140625" defaultRowHeight="15" x14ac:dyDescent="0.25"/>
  <cols>
    <col min="1" max="1" width="16" style="160" bestFit="1" customWidth="1"/>
    <col min="2" max="2" width="100.85546875" style="160" customWidth="1"/>
    <col min="3" max="16384" width="9.140625" style="160"/>
  </cols>
  <sheetData>
    <row r="1" spans="1:2" x14ac:dyDescent="0.25">
      <c r="A1" s="300" t="s">
        <v>44</v>
      </c>
    </row>
    <row r="3" spans="1:2" x14ac:dyDescent="0.25">
      <c r="A3" s="301" t="s">
        <v>341</v>
      </c>
      <c r="B3" s="301" t="s">
        <v>342</v>
      </c>
    </row>
    <row r="4" spans="1:2" ht="60" x14ac:dyDescent="0.25">
      <c r="A4" s="302" t="s">
        <v>179</v>
      </c>
      <c r="B4" s="303" t="s">
        <v>343</v>
      </c>
    </row>
    <row r="5" spans="1:2" x14ac:dyDescent="0.25">
      <c r="A5" s="161"/>
      <c r="B5" s="161"/>
    </row>
    <row r="6" spans="1:2" x14ac:dyDescent="0.25">
      <c r="A6" s="161"/>
      <c r="B6" s="161"/>
    </row>
    <row r="7" spans="1:2" x14ac:dyDescent="0.25">
      <c r="A7" s="161"/>
      <c r="B7" s="161"/>
    </row>
    <row r="8" spans="1:2" x14ac:dyDescent="0.25">
      <c r="A8" s="161"/>
      <c r="B8" s="161"/>
    </row>
    <row r="9" spans="1:2" x14ac:dyDescent="0.25">
      <c r="A9" s="161"/>
      <c r="B9" s="161"/>
    </row>
    <row r="10" spans="1:2" x14ac:dyDescent="0.25">
      <c r="A10" s="161"/>
      <c r="B10" s="161"/>
    </row>
    <row r="11" spans="1:2" x14ac:dyDescent="0.25">
      <c r="A11" s="161"/>
      <c r="B11" s="161"/>
    </row>
    <row r="12" spans="1:2" x14ac:dyDescent="0.25">
      <c r="A12" s="161"/>
      <c r="B12" s="161"/>
    </row>
    <row r="13" spans="1:2" x14ac:dyDescent="0.25">
      <c r="A13" s="161"/>
      <c r="B13" s="161"/>
    </row>
    <row r="14" spans="1:2" x14ac:dyDescent="0.25">
      <c r="A14" s="161"/>
      <c r="B14" s="161"/>
    </row>
    <row r="15" spans="1:2" x14ac:dyDescent="0.25">
      <c r="A15" s="161"/>
      <c r="B15" s="161"/>
    </row>
    <row r="16" spans="1:2" x14ac:dyDescent="0.25">
      <c r="A16" s="161"/>
      <c r="B16" s="161"/>
    </row>
    <row r="17" spans="1:2" x14ac:dyDescent="0.25">
      <c r="A17" s="161"/>
      <c r="B17" s="161"/>
    </row>
  </sheetData>
  <hyperlinks>
    <hyperlink ref="A1" location="Inventory!A1" display="Inventory" xr:uid="{00000000-0004-0000-18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FDE6205-A65E-4108-9FD2-C17718943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C056FC-04F9-464F-B2D0-033BAC82E2C1}">
  <ds:schemaRefs>
    <ds:schemaRef ds:uri="http://schemas.microsoft.com/sharepoint/v3/contenttype/forms"/>
  </ds:schemaRefs>
</ds:datastoreItem>
</file>

<file path=customXml/itemProps3.xml><?xml version="1.0" encoding="utf-8"?>
<ds:datastoreItem xmlns:ds="http://schemas.openxmlformats.org/officeDocument/2006/customXml" ds:itemID="{75544B51-846C-4AEF-9DB0-42189B0D2029}">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33575d1-c635-47cb-9f2e-8b33b5cd6ba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Inventory</vt:lpstr>
      <vt:lpstr>Log</vt:lpstr>
      <vt:lpstr>VFA (12E 17 Crew 6 ARS)</vt:lpstr>
      <vt:lpstr>VFA (12E 17 Crew 5 ARS)</vt:lpstr>
      <vt:lpstr>VFA (12E 17 Crew 4 ARS)</vt:lpstr>
      <vt:lpstr>VFA (12E 17 Crew No ARS)</vt:lpstr>
      <vt:lpstr>VFA (12E 18 Crew 6 ARS)</vt:lpstr>
      <vt:lpstr>VFA (12E 18 Crew 5 ARS)</vt:lpstr>
      <vt:lpstr>VFA (12E 18 Crew 4 ARS)</vt:lpstr>
      <vt:lpstr>VFA (12E 18 Crew No ARS)</vt:lpstr>
      <vt:lpstr>VFA (11E 16 Crew 4 ARS)</vt:lpstr>
      <vt:lpstr>VFA (10E 15 Crew 4 ARS)</vt:lpstr>
      <vt:lpstr>VFA (10E 15 Crew No ARS)</vt:lpstr>
      <vt:lpstr>VFA (10E 16 Crew 4 ARS)</vt:lpstr>
      <vt:lpstr>VFA (10E 16 Crew No ARS)</vt:lpstr>
      <vt:lpstr>VFA (12E) FDNF (6 ARS) DRRS</vt:lpstr>
      <vt:lpstr>VFA (12E) FDNF (4 ARS) DRRS</vt:lpstr>
      <vt:lpstr>VFA (12E) FDNF (No ARS) DRRS</vt:lpstr>
      <vt:lpstr>VFA (10E) FDNF (6 ARS) DRRS</vt:lpstr>
      <vt:lpstr>VFA (10E) FDNF (4 ARS) DRRS</vt:lpstr>
      <vt:lpstr>VFA (10E) FDNF (No ARS) DRRS</vt:lpstr>
      <vt:lpstr>FA-18E Reduced MET Matrix</vt:lpstr>
      <vt:lpstr>FA-18EF Mission System Summary</vt:lpstr>
      <vt:lpstr>VFA E-F Mission Systems</vt:lpstr>
      <vt:lpstr>Definitions</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dc:title>
  <dc:subject/>
  <dc:creator>michael.fleetwood</dc:creator>
  <cp:keywords/>
  <dc:description/>
  <cp:lastModifiedBy>Mark Bodoh</cp:lastModifiedBy>
  <cp:revision/>
  <dcterms:created xsi:type="dcterms:W3CDTF">2011-04-12T20:20:42Z</dcterms:created>
  <dcterms:modified xsi:type="dcterms:W3CDTF">2023-04-05T23:44:33Z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_dlc_DocIdItemGuid">
    <vt:lpwstr>cdb643eb-2481-4127-bcad-237cb6483e02</vt:lpwstr>
  </property>
  <property fmtid="{D5CDD505-2E9C-101B-9397-08002B2CF9AE}" pid="4" name="Order">
    <vt:r8>30000</vt:r8>
  </property>
  <property fmtid="{D5CDD505-2E9C-101B-9397-08002B2CF9AE}" pid="5" name="MSIP_Label_afe64f26-154f-4743-927e-a7310aa86873_Enabled">
    <vt:lpwstr>true</vt:lpwstr>
  </property>
  <property fmtid="{D5CDD505-2E9C-101B-9397-08002B2CF9AE}" pid="6" name="MSIP_Label_afe64f26-154f-4743-927e-a7310aa86873_SetDate">
    <vt:lpwstr>2023-04-05T23:44:07Z</vt:lpwstr>
  </property>
  <property fmtid="{D5CDD505-2E9C-101B-9397-08002B2CF9AE}" pid="7" name="MSIP_Label_afe64f26-154f-4743-927e-a7310aa86873_Method">
    <vt:lpwstr>Privileged</vt:lpwstr>
  </property>
  <property fmtid="{D5CDD505-2E9C-101B-9397-08002B2CF9AE}" pid="8" name="MSIP_Label_afe64f26-154f-4743-927e-a7310aa86873_Name">
    <vt:lpwstr>GovernmentData</vt:lpwstr>
  </property>
  <property fmtid="{D5CDD505-2E9C-101B-9397-08002B2CF9AE}" pid="9" name="MSIP_Label_afe64f26-154f-4743-927e-a7310aa86873_SiteId">
    <vt:lpwstr>29ac9fa0-83e8-40a8-914f-a74b1c9c46d0</vt:lpwstr>
  </property>
  <property fmtid="{D5CDD505-2E9C-101B-9397-08002B2CF9AE}" pid="10" name="MSIP_Label_afe64f26-154f-4743-927e-a7310aa86873_ActionId">
    <vt:lpwstr>62128b6c-5b79-4ade-af84-118fca3fa491</vt:lpwstr>
  </property>
  <property fmtid="{D5CDD505-2E9C-101B-9397-08002B2CF9AE}" pid="11" name="MSIP_Label_afe64f26-154f-4743-927e-a7310aa86873_ContentBits">
    <vt:lpwstr>0</vt:lpwstr>
  </property>
</Properties>
</file>